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COLAS\06 Salas de Aula\"/>
    </mc:Choice>
  </mc:AlternateContent>
  <bookViews>
    <workbookView xWindow="5448" yWindow="432" windowWidth="15672" windowHeight="9252" tabRatio="783"/>
  </bookViews>
  <sheets>
    <sheet name="Projeto padrão 110V" sheetId="51" r:id="rId1"/>
    <sheet name="cronograma" sheetId="52" r:id="rId2"/>
  </sheets>
  <definedNames>
    <definedName name="_Fill" localSheetId="1" hidden="1">#REF!</definedName>
    <definedName name="_Fill" localSheetId="0" hidden="1">#REF!</definedName>
    <definedName name="_Fill" hidden="1">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ACRE" localSheetId="1" hidden="1">#REF!</definedName>
    <definedName name="ACRE" localSheetId="0" hidden="1">#REF!</definedName>
    <definedName name="ACRE" hidden="1">#REF!</definedName>
    <definedName name="ademir" localSheetId="1" hidden="1">{#N/A,#N/A,FALSE,"Cronograma";#N/A,#N/A,FALSE,"Cronogr. 2"}</definedName>
    <definedName name="ademir" hidden="1">{#N/A,#N/A,FALSE,"Cronograma";#N/A,#N/A,FALSE,"Cronogr. 2"}</definedName>
    <definedName name="_xlnm.Print_Area" localSheetId="0">'Projeto padrão 110V'!$B$1:$J$274</definedName>
    <definedName name="bosta" localSheetId="1" hidden="1">{#N/A,#N/A,FALSE,"Cronograma";#N/A,#N/A,FALSE,"Cronogr. 2"}</definedName>
    <definedName name="bosta" hidden="1">{#N/A,#N/A,FALSE,"Cronograma";#N/A,#N/A,FALSE,"Cronogr. 2"}</definedName>
    <definedName name="CA´L" localSheetId="1" hidden="1">{#N/A,#N/A,FALSE,"Cronograma";#N/A,#N/A,FALSE,"Cronogr. 2"}</definedName>
    <definedName name="CA´L" hidden="1">{#N/A,#N/A,FALSE,"Cronograma";#N/A,#N/A,FALSE,"Cronogr. 2"}</definedName>
    <definedName name="concorrentes" localSheetId="1" hidden="1">{#N/A,#N/A,FALSE,"Cronograma";#N/A,#N/A,FALSE,"Cronogr. 2"}</definedName>
    <definedName name="concorrentes" hidden="1">{#N/A,#N/A,FALSE,"Cronograma";#N/A,#N/A,FALSE,"Cronogr. 2"}</definedName>
    <definedName name="Popular" localSheetId="1" hidden="1">{#N/A,#N/A,FALSE,"Cronograma";#N/A,#N/A,FALSE,"Cronogr. 2"}</definedName>
    <definedName name="Popular" hidden="1">{#N/A,#N/A,FALSE,"Cronograma";#N/A,#N/A,FALSE,"Cronogr. 2"}</definedName>
    <definedName name="rio" localSheetId="1" hidden="1">{#N/A,#N/A,FALSE,"Cronograma";#N/A,#N/A,FALSE,"Cronogr. 2"}</definedName>
    <definedName name="rio" hidden="1">{#N/A,#N/A,FALSE,"Cronograma";#N/A,#N/A,FALSE,"Cronogr. 2"}</definedName>
    <definedName name="SINAPI_AC" localSheetId="1" hidden="1">#REF!</definedName>
    <definedName name="SINAPI_AC" localSheetId="0" hidden="1">#REF!</definedName>
    <definedName name="SINAPI_AC" hidden="1">#REF!</definedName>
    <definedName name="ss" localSheetId="1" hidden="1">{#N/A,#N/A,FALSE,"Cronograma";#N/A,#N/A,FALSE,"Cronogr. 2"}</definedName>
    <definedName name="ss" hidden="1">{#N/A,#N/A,FALSE,"Cronograma";#N/A,#N/A,FALSE,"Cronogr. 2"}</definedName>
    <definedName name="_xlnm.Print_Titles" localSheetId="0">'Projeto padrão 110V'!$1:$11</definedName>
    <definedName name="wrn.Cronograma." localSheetId="1" hidden="1">{#N/A,#N/A,FALSE,"Cronograma";#N/A,#N/A,FALSE,"Cronogr. 2"}</definedName>
    <definedName name="wrn.Cronograma." hidden="1">{#N/A,#N/A,FALSE,"Cronograma";#N/A,#N/A,FALSE,"Cronogr. 2"}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71027"/>
</workbook>
</file>

<file path=xl/calcChain.xml><?xml version="1.0" encoding="utf-8"?>
<calcChain xmlns="http://schemas.openxmlformats.org/spreadsheetml/2006/main">
  <c r="J173" i="51" l="1"/>
  <c r="I173" i="51"/>
  <c r="I260" i="51" l="1"/>
  <c r="J260" i="51" s="1"/>
  <c r="J261" i="51" s="1"/>
  <c r="C42" i="52" s="1"/>
  <c r="I43" i="52" s="1"/>
  <c r="I255" i="51"/>
  <c r="J255" i="51" s="1"/>
  <c r="I256" i="51"/>
  <c r="J256" i="51" s="1"/>
  <c r="I254" i="51"/>
  <c r="J254" i="51" s="1"/>
  <c r="I248" i="51"/>
  <c r="J248" i="51" s="1"/>
  <c r="I249" i="51"/>
  <c r="J249" i="51" s="1"/>
  <c r="I250" i="51"/>
  <c r="J250" i="51" s="1"/>
  <c r="I247" i="51"/>
  <c r="J247" i="51" s="1"/>
  <c r="I189" i="51"/>
  <c r="J189" i="51" s="1"/>
  <c r="I190" i="51"/>
  <c r="J190" i="51" s="1"/>
  <c r="I191" i="51"/>
  <c r="J191" i="51" s="1"/>
  <c r="I192" i="51"/>
  <c r="J192" i="51" s="1"/>
  <c r="I193" i="51"/>
  <c r="J193" i="51" s="1"/>
  <c r="I194" i="51"/>
  <c r="J194" i="51" s="1"/>
  <c r="I195" i="51"/>
  <c r="J195" i="51" s="1"/>
  <c r="I196" i="51"/>
  <c r="J196" i="51" s="1"/>
  <c r="I197" i="51"/>
  <c r="J197" i="51" s="1"/>
  <c r="I198" i="51"/>
  <c r="J198" i="51" s="1"/>
  <c r="I199" i="51"/>
  <c r="J199" i="51" s="1"/>
  <c r="I200" i="51"/>
  <c r="J200" i="51" s="1"/>
  <c r="I201" i="51"/>
  <c r="J201" i="51" s="1"/>
  <c r="I202" i="51"/>
  <c r="J202" i="51" s="1"/>
  <c r="I203" i="51"/>
  <c r="J203" i="51" s="1"/>
  <c r="I204" i="51"/>
  <c r="J204" i="51" s="1"/>
  <c r="I205" i="51"/>
  <c r="J205" i="51" s="1"/>
  <c r="I207" i="51"/>
  <c r="J207" i="51" s="1"/>
  <c r="I208" i="51"/>
  <c r="J208" i="51" s="1"/>
  <c r="I209" i="51"/>
  <c r="J209" i="51" s="1"/>
  <c r="I210" i="51"/>
  <c r="J210" i="51" s="1"/>
  <c r="I211" i="51"/>
  <c r="J211" i="51" s="1"/>
  <c r="I212" i="51"/>
  <c r="J212" i="51" s="1"/>
  <c r="I213" i="51"/>
  <c r="J213" i="51" s="1"/>
  <c r="I214" i="51"/>
  <c r="J214" i="51" s="1"/>
  <c r="I215" i="51"/>
  <c r="J215" i="51" s="1"/>
  <c r="I216" i="51"/>
  <c r="J216" i="51" s="1"/>
  <c r="I217" i="51"/>
  <c r="J217" i="51" s="1"/>
  <c r="I218" i="51"/>
  <c r="J218" i="51" s="1"/>
  <c r="I220" i="51"/>
  <c r="J220" i="51" s="1"/>
  <c r="I221" i="51"/>
  <c r="J221" i="51" s="1"/>
  <c r="I222" i="51"/>
  <c r="J222" i="51" s="1"/>
  <c r="I223" i="51"/>
  <c r="J223" i="51" s="1"/>
  <c r="I224" i="51"/>
  <c r="J224" i="51" s="1"/>
  <c r="I225" i="51"/>
  <c r="J225" i="51" s="1"/>
  <c r="I226" i="51"/>
  <c r="J226" i="51" s="1"/>
  <c r="I227" i="51"/>
  <c r="J227" i="51" s="1"/>
  <c r="I228" i="51"/>
  <c r="J228" i="51" s="1"/>
  <c r="I229" i="51"/>
  <c r="J229" i="51" s="1"/>
  <c r="I230" i="51"/>
  <c r="J230" i="51" s="1"/>
  <c r="I231" i="51"/>
  <c r="J231" i="51" s="1"/>
  <c r="I232" i="51"/>
  <c r="J232" i="51" s="1"/>
  <c r="I234" i="51"/>
  <c r="J234" i="51" s="1"/>
  <c r="I235" i="51"/>
  <c r="J235" i="51" s="1"/>
  <c r="I236" i="51"/>
  <c r="J236" i="51" s="1"/>
  <c r="I237" i="51"/>
  <c r="J237" i="51" s="1"/>
  <c r="I238" i="51"/>
  <c r="J238" i="51" s="1"/>
  <c r="I239" i="51"/>
  <c r="J239" i="51" s="1"/>
  <c r="I240" i="51"/>
  <c r="J240" i="51" s="1"/>
  <c r="I241" i="51"/>
  <c r="J241" i="51" s="1"/>
  <c r="I242" i="51"/>
  <c r="J242" i="51" s="1"/>
  <c r="I243" i="51"/>
  <c r="J243" i="51" s="1"/>
  <c r="I188" i="51"/>
  <c r="J188" i="51" s="1"/>
  <c r="J251" i="51" l="1"/>
  <c r="C38" i="52" s="1"/>
  <c r="J257" i="51"/>
  <c r="C40" i="52" s="1"/>
  <c r="I41" i="52" s="1"/>
  <c r="J244" i="51"/>
  <c r="C36" i="52" s="1"/>
  <c r="I179" i="51"/>
  <c r="J179" i="51" s="1"/>
  <c r="I180" i="51"/>
  <c r="J180" i="51" s="1"/>
  <c r="I181" i="51"/>
  <c r="J181" i="51" s="1"/>
  <c r="I182" i="51"/>
  <c r="J182" i="51" s="1"/>
  <c r="I183" i="51"/>
  <c r="J183" i="51" s="1"/>
  <c r="I178" i="51"/>
  <c r="J178" i="51" s="1"/>
  <c r="I170" i="51"/>
  <c r="J170" i="51" s="1"/>
  <c r="I171" i="51"/>
  <c r="J171" i="51" s="1"/>
  <c r="I172" i="51"/>
  <c r="J172" i="51" s="1"/>
  <c r="I174" i="51"/>
  <c r="J174" i="51" s="1"/>
  <c r="I169" i="51"/>
  <c r="J169" i="51" s="1"/>
  <c r="I151" i="51"/>
  <c r="J151" i="51" s="1"/>
  <c r="I152" i="51"/>
  <c r="J152" i="51" s="1"/>
  <c r="I153" i="51"/>
  <c r="J153" i="51" s="1"/>
  <c r="I154" i="51"/>
  <c r="J154" i="51" s="1"/>
  <c r="I155" i="51"/>
  <c r="J155" i="51" s="1"/>
  <c r="I156" i="51"/>
  <c r="J156" i="51" s="1"/>
  <c r="I157" i="51"/>
  <c r="J157" i="51" s="1"/>
  <c r="I158" i="51"/>
  <c r="J158" i="51" s="1"/>
  <c r="I159" i="51"/>
  <c r="J159" i="51" s="1"/>
  <c r="I160" i="51"/>
  <c r="J160" i="51" s="1"/>
  <c r="I161" i="51"/>
  <c r="J161" i="51" s="1"/>
  <c r="I162" i="51"/>
  <c r="J162" i="51" s="1"/>
  <c r="I163" i="51"/>
  <c r="J163" i="51" s="1"/>
  <c r="I164" i="51"/>
  <c r="J164" i="51" s="1"/>
  <c r="I165" i="51"/>
  <c r="J165" i="51" s="1"/>
  <c r="I150" i="51"/>
  <c r="J150" i="51" s="1"/>
  <c r="I136" i="51"/>
  <c r="J136" i="51" s="1"/>
  <c r="I137" i="51"/>
  <c r="J137" i="51" s="1"/>
  <c r="I138" i="51"/>
  <c r="J138" i="51" s="1"/>
  <c r="I139" i="51"/>
  <c r="J139" i="51" s="1"/>
  <c r="I140" i="51"/>
  <c r="J140" i="51" s="1"/>
  <c r="I141" i="51"/>
  <c r="J141" i="51" s="1"/>
  <c r="I142" i="51"/>
  <c r="J142" i="51" s="1"/>
  <c r="I143" i="51"/>
  <c r="J143" i="51" s="1"/>
  <c r="I144" i="51"/>
  <c r="J144" i="51" s="1"/>
  <c r="I145" i="51"/>
  <c r="J145" i="51" s="1"/>
  <c r="I146" i="51"/>
  <c r="J146" i="51" s="1"/>
  <c r="I135" i="51"/>
  <c r="J135" i="51" s="1"/>
  <c r="I131" i="51"/>
  <c r="J131" i="51" s="1"/>
  <c r="I106" i="51"/>
  <c r="J106" i="51" s="1"/>
  <c r="I107" i="51"/>
  <c r="J107" i="51" s="1"/>
  <c r="I108" i="51"/>
  <c r="J108" i="51" s="1"/>
  <c r="I109" i="51"/>
  <c r="J109" i="51" s="1"/>
  <c r="I110" i="51"/>
  <c r="J110" i="51" s="1"/>
  <c r="I111" i="51"/>
  <c r="J111" i="51" s="1"/>
  <c r="I112" i="51"/>
  <c r="J112" i="51" s="1"/>
  <c r="I113" i="51"/>
  <c r="J113" i="51" s="1"/>
  <c r="I114" i="51"/>
  <c r="J114" i="51" s="1"/>
  <c r="I115" i="51"/>
  <c r="J115" i="51" s="1"/>
  <c r="I116" i="51"/>
  <c r="J116" i="51" s="1"/>
  <c r="I117" i="51"/>
  <c r="J117" i="51" s="1"/>
  <c r="I118" i="51"/>
  <c r="J118" i="51" s="1"/>
  <c r="I119" i="51"/>
  <c r="J119" i="51" s="1"/>
  <c r="I120" i="51"/>
  <c r="J120" i="51" s="1"/>
  <c r="I121" i="51"/>
  <c r="J121" i="51" s="1"/>
  <c r="I122" i="51"/>
  <c r="J122" i="51" s="1"/>
  <c r="I123" i="51"/>
  <c r="J123" i="51" s="1"/>
  <c r="I124" i="51"/>
  <c r="J124" i="51" s="1"/>
  <c r="I125" i="51"/>
  <c r="J125" i="51" s="1"/>
  <c r="I126" i="51"/>
  <c r="J126" i="51" s="1"/>
  <c r="I127" i="51"/>
  <c r="J127" i="51" s="1"/>
  <c r="I128" i="51"/>
  <c r="J128" i="51" s="1"/>
  <c r="I129" i="51"/>
  <c r="J129" i="51" s="1"/>
  <c r="I130" i="51"/>
  <c r="J130" i="51" s="1"/>
  <c r="I105" i="51"/>
  <c r="J105" i="51" s="1"/>
  <c r="I96" i="51"/>
  <c r="J96" i="51" s="1"/>
  <c r="I97" i="51"/>
  <c r="J97" i="51" s="1"/>
  <c r="I98" i="51"/>
  <c r="J98" i="51" s="1"/>
  <c r="I99" i="51"/>
  <c r="J99" i="51" s="1"/>
  <c r="I100" i="51"/>
  <c r="J100" i="51" s="1"/>
  <c r="I101" i="51"/>
  <c r="J101" i="51" s="1"/>
  <c r="I95" i="51"/>
  <c r="J95" i="51" s="1"/>
  <c r="I81" i="51"/>
  <c r="J81" i="51" s="1"/>
  <c r="I82" i="51"/>
  <c r="J82" i="51" s="1"/>
  <c r="I83" i="51"/>
  <c r="J83" i="51" s="1"/>
  <c r="I84" i="51"/>
  <c r="J84" i="51" s="1"/>
  <c r="I85" i="51"/>
  <c r="J85" i="51" s="1"/>
  <c r="I86" i="51"/>
  <c r="J86" i="51" s="1"/>
  <c r="I88" i="51"/>
  <c r="J88" i="51" s="1"/>
  <c r="I89" i="51"/>
  <c r="J89" i="51" s="1"/>
  <c r="I90" i="51"/>
  <c r="J90" i="51" s="1"/>
  <c r="I91" i="51"/>
  <c r="J91" i="51" s="1"/>
  <c r="I80" i="51"/>
  <c r="J80" i="51" s="1"/>
  <c r="I75" i="51"/>
  <c r="J75" i="51" s="1"/>
  <c r="I71" i="51"/>
  <c r="J71" i="51" s="1"/>
  <c r="I72" i="51"/>
  <c r="J72" i="51" s="1"/>
  <c r="I73" i="51"/>
  <c r="J73" i="51" s="1"/>
  <c r="I74" i="51"/>
  <c r="J74" i="51" s="1"/>
  <c r="I70" i="51"/>
  <c r="J70" i="51" s="1"/>
  <c r="F39" i="52" l="1"/>
  <c r="I39" i="52"/>
  <c r="H39" i="52"/>
  <c r="F37" i="52"/>
  <c r="H37" i="52"/>
  <c r="J184" i="51"/>
  <c r="C34" i="52" s="1"/>
  <c r="I35" i="52" s="1"/>
  <c r="J175" i="51"/>
  <c r="C32" i="52" s="1"/>
  <c r="J166" i="51"/>
  <c r="C30" i="52" s="1"/>
  <c r="J147" i="51"/>
  <c r="C28" i="52" s="1"/>
  <c r="E29" i="52" s="1"/>
  <c r="J102" i="51"/>
  <c r="C24" i="52" s="1"/>
  <c r="J92" i="51"/>
  <c r="C22" i="52" s="1"/>
  <c r="J76" i="51"/>
  <c r="C20" i="52" s="1"/>
  <c r="J132" i="51"/>
  <c r="C26" i="52" s="1"/>
  <c r="G21" i="52" l="1"/>
  <c r="H21" i="52"/>
  <c r="F21" i="52"/>
  <c r="G31" i="52"/>
  <c r="H31" i="52"/>
  <c r="F23" i="52"/>
  <c r="H23" i="52"/>
  <c r="G33" i="52"/>
  <c r="H33" i="52"/>
  <c r="I25" i="52"/>
  <c r="I45" i="52" s="1"/>
  <c r="H25" i="52"/>
  <c r="F27" i="52"/>
  <c r="E27" i="52"/>
  <c r="I60" i="51"/>
  <c r="J60" i="51" s="1"/>
  <c r="I61" i="51"/>
  <c r="J61" i="51" s="1"/>
  <c r="I62" i="51"/>
  <c r="J62" i="51" s="1"/>
  <c r="I63" i="51"/>
  <c r="J63" i="51" s="1"/>
  <c r="I64" i="51"/>
  <c r="J64" i="51" s="1"/>
  <c r="I65" i="51"/>
  <c r="J65" i="51" s="1"/>
  <c r="I66" i="51"/>
  <c r="J66" i="51" s="1"/>
  <c r="I59" i="51"/>
  <c r="J59" i="51" s="1"/>
  <c r="I30" i="51"/>
  <c r="J30" i="51" s="1"/>
  <c r="I31" i="51"/>
  <c r="J31" i="51" s="1"/>
  <c r="I32" i="51"/>
  <c r="J32" i="51" s="1"/>
  <c r="I33" i="51"/>
  <c r="J33" i="51" s="1"/>
  <c r="I34" i="51"/>
  <c r="J34" i="51" s="1"/>
  <c r="I35" i="51"/>
  <c r="J35" i="51" s="1"/>
  <c r="I37" i="51"/>
  <c r="J37" i="51" s="1"/>
  <c r="I38" i="51"/>
  <c r="J38" i="51" s="1"/>
  <c r="I40" i="51"/>
  <c r="J40" i="51" s="1"/>
  <c r="I42" i="51"/>
  <c r="J42" i="51" s="1"/>
  <c r="I43" i="51"/>
  <c r="J43" i="51" s="1"/>
  <c r="I44" i="51"/>
  <c r="J44" i="51" s="1"/>
  <c r="I45" i="51"/>
  <c r="J45" i="51" s="1"/>
  <c r="I46" i="51"/>
  <c r="J46" i="51" s="1"/>
  <c r="I47" i="51"/>
  <c r="J47" i="51" s="1"/>
  <c r="I48" i="51"/>
  <c r="J48" i="51" s="1"/>
  <c r="I49" i="51"/>
  <c r="J49" i="51" s="1"/>
  <c r="I50" i="51"/>
  <c r="J50" i="51" s="1"/>
  <c r="I51" i="51"/>
  <c r="J51" i="51" s="1"/>
  <c r="I53" i="51"/>
  <c r="J53" i="51" s="1"/>
  <c r="I54" i="51"/>
  <c r="J54" i="51" s="1"/>
  <c r="I55" i="51"/>
  <c r="J55" i="51" s="1"/>
  <c r="I29" i="51"/>
  <c r="J29" i="51" s="1"/>
  <c r="I24" i="51"/>
  <c r="J24" i="51" s="1"/>
  <c r="J25" i="51" s="1"/>
  <c r="C14" i="52" s="1"/>
  <c r="E15" i="52" s="1"/>
  <c r="I16" i="51"/>
  <c r="J16" i="51" s="1"/>
  <c r="I17" i="51"/>
  <c r="J17" i="51" s="1"/>
  <c r="I18" i="51"/>
  <c r="J18" i="51" s="1"/>
  <c r="I19" i="51"/>
  <c r="J19" i="51" s="1"/>
  <c r="I20" i="51"/>
  <c r="J20" i="51" s="1"/>
  <c r="I15" i="51"/>
  <c r="J15" i="51" s="1"/>
  <c r="J56" i="51" l="1"/>
  <c r="C16" i="52" s="1"/>
  <c r="J67" i="51"/>
  <c r="J21" i="51"/>
  <c r="C12" i="52" s="1"/>
  <c r="J263" i="51" l="1"/>
  <c r="J266" i="51" s="1"/>
  <c r="C18" i="52"/>
  <c r="C45" i="52" s="1"/>
  <c r="I46" i="52" s="1"/>
  <c r="E13" i="52"/>
  <c r="F17" i="52"/>
  <c r="H17" i="52"/>
  <c r="H45" i="52" s="1"/>
  <c r="G37" i="52"/>
  <c r="F29" i="52"/>
  <c r="G27" i="52"/>
  <c r="G23" i="52"/>
  <c r="G17" i="52"/>
  <c r="G15" i="52"/>
  <c r="F15" i="52"/>
  <c r="F13" i="52"/>
  <c r="D40" i="52" l="1"/>
  <c r="H46" i="52"/>
  <c r="E19" i="52"/>
  <c r="E45" i="52" s="1"/>
  <c r="E46" i="52" s="1"/>
  <c r="E47" i="52" s="1"/>
  <c r="F19" i="52"/>
  <c r="F45" i="52" s="1"/>
  <c r="F46" i="52" s="1"/>
  <c r="G45" i="52"/>
  <c r="G46" i="52" s="1"/>
  <c r="D14" i="52"/>
  <c r="D38" i="52"/>
  <c r="D18" i="52"/>
  <c r="D34" i="52"/>
  <c r="D42" i="52"/>
  <c r="D12" i="52"/>
  <c r="D32" i="52"/>
  <c r="D20" i="52"/>
  <c r="D24" i="52"/>
  <c r="D28" i="52"/>
  <c r="D26" i="52"/>
  <c r="D22" i="52"/>
  <c r="D30" i="52"/>
  <c r="D16" i="52"/>
  <c r="D36" i="52"/>
  <c r="D45" i="52" l="1"/>
  <c r="F47" i="52"/>
  <c r="G47" i="52" s="1"/>
  <c r="H47" i="52" s="1"/>
  <c r="I47" i="52" s="1"/>
</calcChain>
</file>

<file path=xl/sharedStrings.xml><?xml version="1.0" encoding="utf-8"?>
<sst xmlns="http://schemas.openxmlformats.org/spreadsheetml/2006/main" count="923" uniqueCount="511">
  <si>
    <t>ITEM</t>
  </si>
  <si>
    <t>m</t>
  </si>
  <si>
    <t>un</t>
  </si>
  <si>
    <t>LOUÇAS E METAIS</t>
  </si>
  <si>
    <t>ESQUADRIAS</t>
  </si>
  <si>
    <t>m²</t>
  </si>
  <si>
    <t>PINTURA</t>
  </si>
  <si>
    <t>Limpeza geral</t>
  </si>
  <si>
    <t>Ministério da Educação</t>
  </si>
  <si>
    <t>4.1</t>
  </si>
  <si>
    <t>6.1</t>
  </si>
  <si>
    <t>6.2</t>
  </si>
  <si>
    <t>9.1</t>
  </si>
  <si>
    <t>9.2</t>
  </si>
  <si>
    <t>9.3</t>
  </si>
  <si>
    <t>10.1</t>
  </si>
  <si>
    <t>11.1</t>
  </si>
  <si>
    <t>11.2</t>
  </si>
  <si>
    <t>11.3</t>
  </si>
  <si>
    <t>12.1</t>
  </si>
  <si>
    <t>12.2</t>
  </si>
  <si>
    <t>12.3</t>
  </si>
  <si>
    <t>14.1</t>
  </si>
  <si>
    <t>DESCRIÇÃO DOS SERVIÇOS</t>
  </si>
  <si>
    <t>VALOR (R$)</t>
  </si>
  <si>
    <t xml:space="preserve">SUPERESTRUTURA </t>
  </si>
  <si>
    <t>10.2</t>
  </si>
  <si>
    <t>m³</t>
  </si>
  <si>
    <t>Custo TOTAL com BDI incluso</t>
  </si>
  <si>
    <t>Disjuntor termomagnetico monopolar 10 A, padrão DIN (linha branca)</t>
  </si>
  <si>
    <t>11.5</t>
  </si>
  <si>
    <t>Rampa de acesso em concreto não estrutural</t>
  </si>
  <si>
    <t>Chapisco em  parede com argamassa traço - 1:3 (cimento / areia)</t>
  </si>
  <si>
    <t>SINAPI</t>
  </si>
  <si>
    <t>PORTAS DE MADEIRA</t>
  </si>
  <si>
    <t>FERRAGENS E ACESSÓRIOS</t>
  </si>
  <si>
    <t>PORTAS DE ALUMÍNIO</t>
  </si>
  <si>
    <t>JANELAS DE ALUMÍNIO</t>
  </si>
  <si>
    <t>VIDROS</t>
  </si>
  <si>
    <t>Vidro miniboreal incolor, espessura 6mm- fornecimento e instalação</t>
  </si>
  <si>
    <t>MERCADO</t>
  </si>
  <si>
    <t>Válvula de descarga: Base Hydra Max, código 4550.404 e acabamento Hydra Max, código 4900.C.MAX 1 ½”, acabamento cromado, DECA ou equivalente</t>
  </si>
  <si>
    <t>Lavatório Pequeno Ravena/Izy cor Branco Gelo, código: L.915, DECA, ou equivalente, sem coluna,(válvula, sifao e engate flexível cromados), exceto Torneira</t>
  </si>
  <si>
    <t>Torneira para lavatório de mesa bica baixa Izy, código 1193.C37, Deca ou equivalente</t>
  </si>
  <si>
    <t>Papeleira Metálica Linha Izy, código 2020.C37, DECA ou equivalente</t>
  </si>
  <si>
    <t>Barra de apoio, Linha conforto, código 2305.C, cor cromado, DECA ou equivalente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</si>
  <si>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</si>
  <si>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</si>
  <si>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Torneira de parede de uso geral com bico para mangueira Izy, código 1153.C37, DECA, ou equivalente</t>
  </si>
  <si>
    <t>SISTEMA DE VEDAÇÃO VERTICAL INTERNO E EXTERNO (PAREDES)</t>
  </si>
  <si>
    <t xml:space="preserve">Cumeeira com telha cerâmica emboçada com argamassa traço 1:2:8 </t>
  </si>
  <si>
    <t xml:space="preserve">SISTEMAS DE COBERTURA </t>
  </si>
  <si>
    <t>REVESTIMENTOS INTERNOS E EXTERNOS</t>
  </si>
  <si>
    <t xml:space="preserve">Revestimento cerâmico de paredes PEI IV- cerâmica 30 x 40 cm aplicado com argamassa industrializada- incl. rejunte - conforme projeto   </t>
  </si>
  <si>
    <t>Revestimento cerâmico de paredes PEI IV - cerâmica 10 x 10 cm aplicado com argamassa industrializada- incl. rejunte - conforme projeto</t>
  </si>
  <si>
    <t>SISTEMAS DE PISOS INTERNOS E EXTERNOS (PAVIMENTAÇÃO)</t>
  </si>
  <si>
    <t>Roda meio em madeira (largura=10cm)</t>
  </si>
  <si>
    <t>Piso de cimento desempenado com juntas de dilatação</t>
  </si>
  <si>
    <t>Piso podotátil interno em borracha 30x30cm, assentamento com cola vinil (fornecimento e assentamento)</t>
  </si>
  <si>
    <t>Piso tátil de alerta/direcional em placas pré-moldadas - 5MPa</t>
  </si>
  <si>
    <t xml:space="preserve">Soleira em granito cinza andorinha, L=15cm, E=2cm </t>
  </si>
  <si>
    <t>Peitoril em granito cinza, largura=17,00cm espessura variável e pingadeira</t>
  </si>
  <si>
    <t>PAVIMENTAÇÃO EXTERNA</t>
  </si>
  <si>
    <t xml:space="preserve">Emassamento de lajes internas com massa PVA - 02 demãos </t>
  </si>
  <si>
    <t xml:space="preserve">Pintura em latex PVA 02 demãos sobre lajes internas e externas </t>
  </si>
  <si>
    <t xml:space="preserve">Emassamento de paredes internas com massa PVA - 02 demãos </t>
  </si>
  <si>
    <t>Pintura em esmalte sintético 02 demãos em roda meio de madeira</t>
  </si>
  <si>
    <t>SISTEMA DE PROTEÇÃO CONTRA DESCARGAS ATMOSFÉRICAS (SPDA)</t>
  </si>
  <si>
    <t>SERVIÇOS FINAIS</t>
  </si>
  <si>
    <t>16.1</t>
  </si>
  <si>
    <t>Manômetro NPT 1/4, 0 a 300 Psi</t>
  </si>
  <si>
    <t>INSTALAÇÃO DE GÁS COMBUSTÍVEL</t>
  </si>
  <si>
    <t>SERVIÇOS COMPLEMENTARES</t>
  </si>
  <si>
    <t>CÓDIGO</t>
  </si>
  <si>
    <t>FONTE</t>
  </si>
  <si>
    <t>SISTEMA DE PROTEÇÃO CONTRA INCÊNCIO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</si>
  <si>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</si>
  <si>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</si>
  <si>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SEINFRA</t>
  </si>
  <si>
    <t>kg</t>
  </si>
  <si>
    <t>11.4</t>
  </si>
  <si>
    <t>Registro de gaveta bruto, Ø 1"</t>
  </si>
  <si>
    <t>Caixa Sifonada 100x100x50mm</t>
  </si>
  <si>
    <t>Extintor PQS - 6KG</t>
  </si>
  <si>
    <t>Luminária de emergência de 31 Leds autonomia minima de 1 hora</t>
  </si>
  <si>
    <t>Marcação no Piso - 1 x 1m para hidrante</t>
  </si>
  <si>
    <t>Placa de sinalização em pvc cod 13 - (316x158) Saída de emergência</t>
  </si>
  <si>
    <t>Placa de sinalização em pvc cod 17 - (316x158) Mensagem "Saída"</t>
  </si>
  <si>
    <t>Placa de sinalização em pvc cod 23 - (300x300) Extintor de Incêndio</t>
  </si>
  <si>
    <t>ELETRODUTOS E ACESSÓRIOS</t>
  </si>
  <si>
    <t>CABOS E FIOS (CONDUTORES)</t>
  </si>
  <si>
    <t>ILUMINAÇÃO E TOMADAS</t>
  </si>
  <si>
    <t>Interruptor simples 10 A, completa</t>
  </si>
  <si>
    <t>Interruptor três seções 10A por seção, completa</t>
  </si>
  <si>
    <t>9.4</t>
  </si>
  <si>
    <t>9.5</t>
  </si>
  <si>
    <t>9.6</t>
  </si>
  <si>
    <t>12.4</t>
  </si>
  <si>
    <t>12.5</t>
  </si>
  <si>
    <t>12.6</t>
  </si>
  <si>
    <t>14.2</t>
  </si>
  <si>
    <t>14.3</t>
  </si>
  <si>
    <t>15.1</t>
  </si>
  <si>
    <t>15.2</t>
  </si>
  <si>
    <t>15.3</t>
  </si>
  <si>
    <t>C0864</t>
  </si>
  <si>
    <t>Conjunto de mastro para três bandeiras e pedestal</t>
  </si>
  <si>
    <t>QUADRO DE DISTRIBUIÇÃO</t>
  </si>
  <si>
    <t>C4394</t>
  </si>
  <si>
    <t>Registro de gaveta bruto, Ø 1 1/2"</t>
  </si>
  <si>
    <t>Fossa séptica  (dimensões internas 3,00x1,70x1,50m)</t>
  </si>
  <si>
    <t>Sumidouro em alvenaria 3,00 x 3,00 x 4,50 m</t>
  </si>
  <si>
    <t>Junção PVC esgoto 100 x 100 mm</t>
  </si>
  <si>
    <t>CONCRETO ARMADO  - VIGAS</t>
  </si>
  <si>
    <t>Cobertura em telha cerâmica tipo romana</t>
  </si>
  <si>
    <t>74046/2</t>
  </si>
  <si>
    <t>73994/1</t>
  </si>
  <si>
    <t>73782/2</t>
  </si>
  <si>
    <t>74130/1</t>
  </si>
  <si>
    <t>74130/2</t>
  </si>
  <si>
    <t>74130/3</t>
  </si>
  <si>
    <t>74130/5</t>
  </si>
  <si>
    <t>74130/6</t>
  </si>
  <si>
    <t>74130/7</t>
  </si>
  <si>
    <t>74131/4</t>
  </si>
  <si>
    <t>73768/10</t>
  </si>
  <si>
    <t>74234/1</t>
  </si>
  <si>
    <t>74198/2</t>
  </si>
  <si>
    <t>74065/1</t>
  </si>
  <si>
    <t>73924/2</t>
  </si>
  <si>
    <t>73991/3</t>
  </si>
  <si>
    <t>74236/1</t>
  </si>
  <si>
    <t>5.4</t>
  </si>
  <si>
    <t>C4070</t>
  </si>
  <si>
    <t>C1869</t>
  </si>
  <si>
    <t>C2284</t>
  </si>
  <si>
    <t>C3738</t>
  </si>
  <si>
    <t>C0671</t>
  </si>
  <si>
    <t>C4026</t>
  </si>
  <si>
    <t>C0560</t>
  </si>
  <si>
    <t>C2298</t>
  </si>
  <si>
    <t>C4562</t>
  </si>
  <si>
    <t>Tomada para telefone</t>
  </si>
  <si>
    <t>Luminárias 2x32W completa</t>
  </si>
  <si>
    <t>Disjuntor termomagnetico monopolar 25 A, padrão DIN (linha branca)</t>
  </si>
  <si>
    <t>Caixa de inspeção, PVC de 12", com tampa de aço galvanizado,conforme detalhe no projeto</t>
  </si>
  <si>
    <t>Conector  de bronze para haste de 5/8" e cabo de 50 mm²</t>
  </si>
  <si>
    <r>
      <t xml:space="preserve">Janela de Alumínio, basculante 60x40cm, </t>
    </r>
    <r>
      <rPr>
        <b/>
        <sz val="10"/>
        <rFont val="Arial"/>
        <family val="2"/>
      </rPr>
      <t>JA-1</t>
    </r>
    <r>
      <rPr>
        <sz val="10"/>
        <rFont val="Arial"/>
        <family val="2"/>
      </rPr>
      <t>,conforme projeto de esquadrias, inclusive ferragens</t>
    </r>
  </si>
  <si>
    <r>
      <t xml:space="preserve">Janela de Alumínio, basculante 100x40cm, </t>
    </r>
    <r>
      <rPr>
        <b/>
        <sz val="10"/>
        <rFont val="Arial"/>
        <family val="2"/>
      </rPr>
      <t>JA-3</t>
    </r>
    <r>
      <rPr>
        <sz val="10"/>
        <rFont val="Arial"/>
        <family val="2"/>
      </rPr>
      <t>,conforme projeto de esquadrias, inclusive ferragens</t>
    </r>
  </si>
  <si>
    <r>
      <t xml:space="preserve">Janela de Alumínio, de correr 120x100cm, </t>
    </r>
    <r>
      <rPr>
        <b/>
        <sz val="10"/>
        <rFont val="Arial"/>
        <family val="2"/>
      </rPr>
      <t>JA-5</t>
    </r>
    <r>
      <rPr>
        <sz val="10"/>
        <rFont val="Arial"/>
        <family val="2"/>
      </rPr>
      <t>,conforme projeto de esquadrias, inclusive ferragens</t>
    </r>
  </si>
  <si>
    <r>
      <t xml:space="preserve">Janela de Alumínio, basculante 150x110cm, </t>
    </r>
    <r>
      <rPr>
        <b/>
        <sz val="10"/>
        <rFont val="Arial"/>
        <family val="2"/>
      </rPr>
      <t>JA-6</t>
    </r>
    <r>
      <rPr>
        <sz val="10"/>
        <rFont val="Arial"/>
        <family val="2"/>
      </rPr>
      <t>,conforme projeto de esquadrias, inclusive ferragens</t>
    </r>
  </si>
  <si>
    <r>
      <t xml:space="preserve">Janela de Alumínio, basculante 200x110cm, </t>
    </r>
    <r>
      <rPr>
        <b/>
        <sz val="10"/>
        <rFont val="Arial"/>
        <family val="2"/>
      </rPr>
      <t>JA-7</t>
    </r>
    <r>
      <rPr>
        <sz val="10"/>
        <rFont val="Arial"/>
        <family val="2"/>
      </rPr>
      <t>,conforme projeto de esquadrias, inclusive ferragens</t>
    </r>
  </si>
  <si>
    <r>
      <t>Janela de Alumínio, basculante 220X110cm,</t>
    </r>
    <r>
      <rPr>
        <b/>
        <sz val="10"/>
        <rFont val="Arial"/>
        <family val="2"/>
      </rPr>
      <t>JA-8,</t>
    </r>
    <r>
      <rPr>
        <sz val="10"/>
        <rFont val="Arial"/>
        <family val="2"/>
      </rPr>
      <t xml:space="preserve"> conforme projeto de esquadrias, inclusive ferragens</t>
    </r>
  </si>
  <si>
    <t>Piso cerâmico esmaltado PEI V - 40 x 40 cm  aplicado com argamassa industrializada - incl. rejunte - Branco antiderrapante - conforme projeto</t>
  </si>
  <si>
    <t xml:space="preserve">Piso cerâmico esmaltado PEI V - 40 x 40 cm  aplicado com argamassa industrializada - incl. rejunte - Cinza Antiderrapante - conforme projeto </t>
  </si>
  <si>
    <t>Bacia Sanitária Convencional com Caixa Acoplada, código Izy P.111, DECA, ou equivalente com acessórios- fornecimento e instalação</t>
  </si>
  <si>
    <t>Bacia Sanitária Convencional Izy, cor Branco Gelo, código P.11, DECA, ou equivalente</t>
  </si>
  <si>
    <t>Cuba de Embutir Oval cor Branco Gelo, código L.37, DECA, ou equivalente, em bancada  e complementos (válvula, sifao e engate flexível cromados), exceto torneira.</t>
  </si>
  <si>
    <t>Barra de apoio para lavatório " u ", Linha conforto, aço polido, DECA, ou equivalente</t>
  </si>
  <si>
    <t xml:space="preserve">Chuveiro Maxi Ducha, LORENZETTI, com Mangueira plástica/desviador para duchas elétricas, cógigo 8010-A, LORENZETTI,  ou equivalente </t>
  </si>
  <si>
    <t>Cuba industrial 50x40 profundidade 30 – HIDRONOX, ou equivalente, com sifão em metal cromado 1.1/2x1.1/2", válvula em metal cromado tipo americana 3.1/2"x1.1/2" para pia - fornecimento e instalação</t>
  </si>
  <si>
    <t>Caixa dágua metálica completa de 15.000l, inclusive base conforme projeto</t>
  </si>
  <si>
    <t>Mictório com Sifão Integrado Branco Gelo, codigo M715, Deca ou equivalente</t>
  </si>
  <si>
    <t>Divisória de banheiros e sanitários em granito com espessura de 2cm polido assentado com argamassa traço 1:4</t>
  </si>
  <si>
    <t>Grama - fornecimento e plantio (inclusive camada de terra vegetal - 3,0 cm)</t>
  </si>
  <si>
    <t>Espelho cristal esp. 4mm sem moldura</t>
  </si>
  <si>
    <t>Lastro de brita para o estacionamento</t>
  </si>
  <si>
    <t>Pintura em esmalte acetinado 02 demãos para portão</t>
  </si>
  <si>
    <t>Canaleta de concreto 20cm x 20cm com tampa com grelha de alumínio</t>
  </si>
  <si>
    <t>Terminal de Ventilação Série Normal 50mm</t>
  </si>
  <si>
    <t>Registro de gaveta bruto, Ø 1 1/4"</t>
  </si>
  <si>
    <t>Registro de gaveta bruto, Ø 2"</t>
  </si>
  <si>
    <t>Registro de gaveta bruto, Ø 2 1/2"</t>
  </si>
  <si>
    <t>Registro de pressao com canopla Ø 3/4"</t>
  </si>
  <si>
    <t>Te PVC soldavel com rosca agua fria 25mmX25mmX20mm</t>
  </si>
  <si>
    <t>Te PVC soldavel com rosca agua fria 25mmX25mmX32mm</t>
  </si>
  <si>
    <t>Te PVC soldavel com rosca agua fria 50mmX50mmX40mm</t>
  </si>
  <si>
    <t>Te PVC soldavel com rosca agua fria 60mmX60mmX25mm</t>
  </si>
  <si>
    <t>Te PVC soldavel com rosca agua fria 60mmX60mmX50mm</t>
  </si>
  <si>
    <t>Te PVC soldável agua fria 20mm</t>
  </si>
  <si>
    <t>Te PVC soldável agua fria 25mm</t>
  </si>
  <si>
    <t>Te PVC soldável agua fria 60mm</t>
  </si>
  <si>
    <t>Te PVC soldável agua fria 40mm</t>
  </si>
  <si>
    <t>Junção PVC esgoto 40 mm</t>
  </si>
  <si>
    <t>Junção PVC esgoto 100 x 50 mm</t>
  </si>
  <si>
    <t>Abrigo para Central de GLP, em concreto</t>
  </si>
  <si>
    <t xml:space="preserve">Armação em tela de aço 4,2mm, malha 15x15cm </t>
  </si>
  <si>
    <t>Quadro de distribuição de embutir, sem barramento, para  12 disjuntores padrão europeu (linha branca), exclusive disjuntores</t>
  </si>
  <si>
    <t>Quadro de distribuição de embutir, sem barramento, para 15 disjuntores padrão europeu (linha branca), exclusive disjuntores</t>
  </si>
  <si>
    <t>Quadro de destribuiçãopara telefone - fornecimento e instalação</t>
  </si>
  <si>
    <t>Quadro de medição fornecimento e instalação</t>
  </si>
  <si>
    <t>Disjuntor termomagnetico monopolar 50 A, padrão DIN (linha branca)</t>
  </si>
  <si>
    <t>Disjuntor termomagnetico monopolar 63 A, padrão DIN (linha branca)</t>
  </si>
  <si>
    <t>Dispositivo de proteção contra surto</t>
  </si>
  <si>
    <t>Disjuntor bipolar termomagnetico 10 A - 5 kA</t>
  </si>
  <si>
    <t>Disjuntor bipolar termomagnetico 13 A - 5 kA</t>
  </si>
  <si>
    <t>Disjuntor bipolar termomagnetico 20 A - 5 kA</t>
  </si>
  <si>
    <t>Disjuntor bipolar termomagnetico 10 A - 4.5 kA</t>
  </si>
  <si>
    <t>Disjuntor bipolar termomagnetico 16 A - 4.5 kA</t>
  </si>
  <si>
    <t>Disjuntor bipolar termomagnetico 70 A - 4.5 kA</t>
  </si>
  <si>
    <t>Luva de aço galvanizado 1.1/2" - fornecimento e instalação</t>
  </si>
  <si>
    <t>Luva de aço galvanizado 1/2" - fornecimento e instalação</t>
  </si>
  <si>
    <t>Curva de aço galvanizado 1.1/4" - fornecimento e instalação</t>
  </si>
  <si>
    <t>Cabo CCI-50  2 pares</t>
  </si>
  <si>
    <t>Cabo CCE-50 2 pares</t>
  </si>
  <si>
    <t>Tomada universal, 2P+T, 10A/250v, cor branca, completa</t>
  </si>
  <si>
    <t>Tomada universal, 2P+T, 20A/250V, cor branca, completa</t>
  </si>
  <si>
    <t>Interruptor duas seções 10A por seção, completa</t>
  </si>
  <si>
    <t>Interruptor simples com uma tomada</t>
  </si>
  <si>
    <t>Placa cega 2x4"</t>
  </si>
  <si>
    <t>Para-raios tipo Franklin</t>
  </si>
  <si>
    <t>INSTALAÇÕES ELÉTRICAS E TELEFÔNICAS 110V</t>
  </si>
  <si>
    <t>Disjuntor tripolar termomagnetico 250A</t>
  </si>
  <si>
    <t>Disjuntor bipolar termomagnetico 125A</t>
  </si>
  <si>
    <t>Disjuntor bipolar termomagnetico 20 A - 4.5 kA</t>
  </si>
  <si>
    <t>Pintura em latex acrílico 02 demãos sobre paredes internas e externas</t>
  </si>
  <si>
    <t>Concreto para Estrutura fck=25MPa, incluindo preparo, lançamento, adensamento.</t>
  </si>
  <si>
    <t>UNID</t>
  </si>
  <si>
    <t>QUANT</t>
  </si>
  <si>
    <t>PREÇO UNIT (SEM BDI)</t>
  </si>
  <si>
    <t>PREÇO UNIT (COM BDI)</t>
  </si>
  <si>
    <t>Subtotal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</si>
  <si>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</si>
  <si>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</si>
  <si>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</si>
  <si>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</si>
  <si>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</si>
  <si>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</si>
  <si>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</si>
  <si>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</si>
  <si>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</si>
  <si>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PAVIMENTAÇÃO INTERNA</t>
  </si>
  <si>
    <t>C4623</t>
  </si>
  <si>
    <t>INSTALAÇÕES HIDRÁULICAS</t>
  </si>
  <si>
    <t>INSTALAÇÕES SANITÁRIAS</t>
  </si>
  <si>
    <t>Condutor de cobre unipolar, isolação em PVC/70ºC, camada de proteção em PVC, não propagador de chamas, classe de tensão 750V, encordoamento classe 5, flexível, com as seguintes seções nominais: #1,5 mm²</t>
  </si>
  <si>
    <t>Condutor de cobre unipolar, isolação em PVC/70ºC, camada de proteção em PVC, não propagador de chamas, classe de tensão 750V, encordoamento classe 5, flexível, com as seguintes seções nominais: #2,5 mm²</t>
  </si>
  <si>
    <t>Condutor de cobre unipolar, isolação em PVC/70ºC, camada de proteção em PVC, não propagador de chamas, classe de tensão 750V, encordoamento classe 5, flexível, com as seguintes seções nominais: #95 mm²</t>
  </si>
  <si>
    <t>C1208</t>
  </si>
  <si>
    <t>Pintura em esmalte sintético 02 demãos em porta de madeira</t>
  </si>
  <si>
    <t>Condutor de cobre unipolar, isolação em PVC/70ºC, camada de proteção em PVC, não propagador de chamas, classe de tensão 750V, encordoamento classe 5, flexível, com as seguintes seções nominais: #25 mm²</t>
  </si>
  <si>
    <t>Condutor de cobre unipolar, isolação em PVC/70ºC, camada de proteção em PVC, não propagador de chamas, classe de tensão 750V, encordoamento classe 5, flexível, com as seguintes seções nominais: #4 mm²</t>
  </si>
  <si>
    <t>Condutor de cobre unipolar, isolação em PVC/70ºC, camada de proteção em PVC, não propagador de chamas, classe de tensão 750V, encordoamento classe 5, flexível, com as seguintes seções nominais: #6 mm²</t>
  </si>
  <si>
    <t>Condutor de cobre unipolar, isolação em PVC/70ºC, camada de proteção em PVC, não propagador de chamas, classe de tensão 750V, encordoamento classe 5, flexível, com as seguintes seções nominais: #10 mm²</t>
  </si>
  <si>
    <t>Condutor de cobre unipolar, isolação em PVC/70ºC, camada de proteção em PVC, não propagador de chamas, classe de tensão 750V, encordoamento classe 5, flexível, com as seguintes seções nominais: #16 mm²</t>
  </si>
  <si>
    <t>Condutor de cobre unipolar, isolação em PVC/70ºC, camada de proteção em PVC, não propagador de chamas, classe de tensão 750V, encordoamento classe 5, flexível, com as seguintes seções nominais: #35 mm²</t>
  </si>
  <si>
    <t>Condutor de cobre unipolar, isolação em PVC/70ºC, camada de proteção em PVC, não propagador de chamas, classe de tensão 750V, encordoamento classe 5, flexível, com as seguintes seções nominais: #70 mm²</t>
  </si>
  <si>
    <t>Condutor de cobre unipolar, isolação em PVC/70ºC, camada de proteção em PVC, não propagador de chamas, classe de tensão 750V, encordoamento classe 5, flexível, com as seguintes seções nominais: #185 mm²</t>
  </si>
  <si>
    <t>CPU</t>
  </si>
  <si>
    <r>
      <t>Porta de abrir em madeira para pintura 0,80x2,10m, espessura 3,5cm,</t>
    </r>
    <r>
      <rPr>
        <b/>
        <sz val="10"/>
        <rFont val="Arial"/>
        <family val="2"/>
      </rPr>
      <t xml:space="preserve"> PM1,</t>
    </r>
    <r>
      <rPr>
        <sz val="10"/>
        <rFont val="Arial"/>
        <family val="2"/>
      </rPr>
      <t xml:space="preserve"> incluso dobradiças, batentes e fechadura</t>
    </r>
  </si>
  <si>
    <r>
      <t>Porta de abrir em madeira para pintura 0,80x2,10m, espessura 3,5cm,</t>
    </r>
    <r>
      <rPr>
        <b/>
        <sz val="10"/>
        <rFont val="Arial"/>
        <family val="2"/>
      </rPr>
      <t xml:space="preserve"> PM2,</t>
    </r>
    <r>
      <rPr>
        <sz val="10"/>
        <rFont val="Arial"/>
        <family val="2"/>
      </rPr>
      <t xml:space="preserve"> incluso dobradiças, batentes e fechadura</t>
    </r>
  </si>
  <si>
    <r>
      <t>Porta de abrir em madeira para pintura 0,80x2,10m, espessura 3,5cm,</t>
    </r>
    <r>
      <rPr>
        <b/>
        <sz val="10"/>
        <rFont val="Arial"/>
        <family val="2"/>
      </rPr>
      <t xml:space="preserve"> PM3,</t>
    </r>
    <r>
      <rPr>
        <sz val="10"/>
        <rFont val="Arial"/>
        <family val="2"/>
      </rPr>
      <t xml:space="preserve"> incluso dobradiças, batentes e fechadura</t>
    </r>
  </si>
  <si>
    <r>
      <t>Porta de abrir em madeira para pintura 0,60x2,10m, espessura 3,5cm,</t>
    </r>
    <r>
      <rPr>
        <b/>
        <sz val="10"/>
        <rFont val="Arial"/>
        <family val="2"/>
      </rPr>
      <t xml:space="preserve"> PM4,</t>
    </r>
    <r>
      <rPr>
        <sz val="10"/>
        <rFont val="Arial"/>
        <family val="2"/>
      </rPr>
      <t xml:space="preserve"> com veneziana 0,50x0,40m conforme projeto, incluso dobradiças, batentes e fechadura</t>
    </r>
  </si>
  <si>
    <r>
      <t>Porta de abrir em madeira para pintura 0,80x2,10m, espessura 3,5cm,</t>
    </r>
    <r>
      <rPr>
        <b/>
        <sz val="10"/>
        <rFont val="Arial"/>
        <family val="2"/>
      </rPr>
      <t xml:space="preserve"> PM5,</t>
    </r>
    <r>
      <rPr>
        <sz val="10"/>
        <rFont val="Arial"/>
        <family val="2"/>
      </rPr>
      <t xml:space="preserve"> com veneziana 0,50x0,40m conforme projeto</t>
    </r>
    <r>
      <rPr>
        <b/>
        <sz val="10"/>
        <rFont val="Arial"/>
        <family val="2"/>
      </rPr>
      <t>,</t>
    </r>
    <r>
      <rPr>
        <sz val="10"/>
        <rFont val="Arial"/>
        <family val="2"/>
      </rPr>
      <t xml:space="preserve"> incluso dobradiças, batentes e fechadura</t>
    </r>
  </si>
  <si>
    <r>
      <t xml:space="preserve">Porta de abrir em chapa de madeira compensada para banheiro revestida com laminado, 0,60x1,60m, </t>
    </r>
    <r>
      <rPr>
        <b/>
        <sz val="10"/>
        <rFont val="Arial"/>
        <family val="2"/>
      </rPr>
      <t>PM6</t>
    </r>
    <r>
      <rPr>
        <sz val="10"/>
        <rFont val="Arial"/>
        <family val="2"/>
      </rPr>
      <t>, incluso marco e dobradiças</t>
    </r>
  </si>
  <si>
    <r>
      <t xml:space="preserve">Porta de abrir em chapa de madeira compensada para banheiro revestida com laminado, 0,80x1,60m, </t>
    </r>
    <r>
      <rPr>
        <b/>
        <sz val="10"/>
        <rFont val="Arial"/>
        <family val="2"/>
      </rPr>
      <t>PM7</t>
    </r>
    <r>
      <rPr>
        <sz val="10"/>
        <rFont val="Arial"/>
        <family val="2"/>
      </rPr>
      <t>, incluso marco e dobradiças</t>
    </r>
  </si>
  <si>
    <t>Peças de apoio para PNE em aço inox para WC, nas portas PM2 e PM7 e nos lavatórios e paredes</t>
  </si>
  <si>
    <t>Tarjeta tipo livre/ocupado para porta de banheiro</t>
  </si>
  <si>
    <r>
      <t xml:space="preserve">Porta em alumínio de abrir de 0,80x2,10m com divisão horizontal para vidro e veneziana- </t>
    </r>
    <r>
      <rPr>
        <b/>
        <sz val="10"/>
        <rFont val="Arial"/>
        <family val="2"/>
      </rPr>
      <t>PA1</t>
    </r>
    <r>
      <rPr>
        <sz val="10"/>
        <rFont val="Arial"/>
        <family val="2"/>
      </rPr>
      <t>, conforme projeto de esquadrias, incluso dobradiças, batentes, fechadura e vidro mini boreal</t>
    </r>
  </si>
  <si>
    <r>
      <t xml:space="preserve">Janela de Alumínio, de abrir 60x90cm, </t>
    </r>
    <r>
      <rPr>
        <b/>
        <sz val="10"/>
        <rFont val="Arial"/>
        <family val="2"/>
      </rPr>
      <t>JA-2</t>
    </r>
    <r>
      <rPr>
        <sz val="10"/>
        <rFont val="Arial"/>
        <family val="2"/>
      </rPr>
      <t>,conforme projeto de esquadrias, inclusive ferragens</t>
    </r>
  </si>
  <si>
    <r>
      <t xml:space="preserve">Janela de Alumínio, de correr 150x40cm, </t>
    </r>
    <r>
      <rPr>
        <b/>
        <sz val="10"/>
        <rFont val="Arial"/>
        <family val="2"/>
      </rPr>
      <t>JA-4</t>
    </r>
    <r>
      <rPr>
        <sz val="10"/>
        <rFont val="Arial"/>
        <family val="2"/>
      </rPr>
      <t>,conforme projeto de esquadrias, inclusive ferragens</t>
    </r>
  </si>
  <si>
    <r>
      <t>Janela de Alumínio, com veneziana fixa 180X60cm,</t>
    </r>
    <r>
      <rPr>
        <b/>
        <sz val="10"/>
        <rFont val="Arial"/>
        <family val="2"/>
      </rPr>
      <t>JA-9,</t>
    </r>
    <r>
      <rPr>
        <sz val="10"/>
        <rFont val="Arial"/>
        <family val="2"/>
      </rPr>
      <t xml:space="preserve"> conforme projeto de esquadrias, inclusive ferragens</t>
    </r>
  </si>
  <si>
    <r>
      <t xml:space="preserve">Janela de Alumínio, fixa, </t>
    </r>
    <r>
      <rPr>
        <b/>
        <sz val="10"/>
        <rFont val="Arial"/>
        <family val="2"/>
      </rPr>
      <t>JA-10,</t>
    </r>
    <r>
      <rPr>
        <sz val="10"/>
        <rFont val="Arial"/>
        <family val="2"/>
      </rPr>
      <t xml:space="preserve"> conforme projeto de esquadrias, inclusive ferragens</t>
    </r>
  </si>
  <si>
    <t>Vidro liso temperado incolor, espessura 6mm- fornecimento e instalação</t>
  </si>
  <si>
    <t>Fabricação e Instalação de tesoura inteira em madeira não aparelhada, vão de 8m, para telha cerâmica</t>
  </si>
  <si>
    <t>Fabricação e Instalação de tesoura inteira em madeira não aparelhada, vão de 7m, para telha cerâmica</t>
  </si>
  <si>
    <t>Fabricação e Instalação de tesoura inteira em madeira não aparelhada, vão de 6m, para telha cerâmica</t>
  </si>
  <si>
    <t>Fabricação e Instalação de tesoura inteira em madeira não aparelhada, vão de 4m, para telha cerâmica</t>
  </si>
  <si>
    <t>Trama de madeira composta por ripas, caibros e terças para telhados de mais que 2 águas para telha cerâmica</t>
  </si>
  <si>
    <t>Verniz sintético sobre estrutura de madeira, duas demãos</t>
  </si>
  <si>
    <t>Emboço, com argamassa traço - 1:2:9 (cimento / cal / areia), espessura 2 cm</t>
  </si>
  <si>
    <t>Reboco de teto, com argamassa traço - 1:2 (cal / areia fina), espessura 0,5 cm</t>
  </si>
  <si>
    <t>Contrapiso de concreto não-estrutural espessura 5cm, prepato com betoneira</t>
  </si>
  <si>
    <t>Piso cimentadado traço 1:3 (cimento e areia) com acabamento liso espessura 3cm</t>
  </si>
  <si>
    <t>Meio -fio (guia) de concreto premoldado</t>
  </si>
  <si>
    <t>Tubo PVC soldável Ø 20 mm, fornecimento e instalação</t>
  </si>
  <si>
    <t>Tubo PVC soldável Ø 25 mm, fornecimento e instalação</t>
  </si>
  <si>
    <t>Tubo PVC soldável Ø 32 mm, fornecimento e instalação</t>
  </si>
  <si>
    <t>Tubo PVC soldável Ø 40 mm, fornecimento e instalação</t>
  </si>
  <si>
    <t>Tubo PVC soldável Ø 50 mm, fornecimento e instalação</t>
  </si>
  <si>
    <t>Tubo PVC soldável Ø 60 mm, fornecimento e instalação</t>
  </si>
  <si>
    <t>Joelho PVC soldavel 90º agua fria 20mm</t>
  </si>
  <si>
    <t>Joelho PVC soldavel 90º agua fria 25mm</t>
  </si>
  <si>
    <t>Joelho PVC soldavel 90º agua fria 32mm</t>
  </si>
  <si>
    <t>Joelho PVC soldavel 90º agua fria 40mm</t>
  </si>
  <si>
    <t>Joelho PVC soldavel 90º agua fria 60mm</t>
  </si>
  <si>
    <t>Ralo Seco PVC 100x40mm</t>
  </si>
  <si>
    <t>Joelho PVC 45º esgoto 40 mm</t>
  </si>
  <si>
    <t>Joelho PVC 90º esgoto 40 mm</t>
  </si>
  <si>
    <t>Joelho PVC 90º esgoto 100 mm</t>
  </si>
  <si>
    <t>Tanque Grande (40 L) cor Branco Gelo, código TQ.03, DECA, ou equivalente, incluso torneira</t>
  </si>
  <si>
    <t>Tubo de Aço Galvanizado Ø 3/4", fornecimento e instalação</t>
  </si>
  <si>
    <t>Cotovelo de aço galvanizado Ø 3/4"</t>
  </si>
  <si>
    <t>Conector mini-bar em bronze estanhado Tel-583</t>
  </si>
  <si>
    <t>Caixa de passagem 40x40 com tampa - fornecimento e instalação</t>
  </si>
  <si>
    <t>Caixa de passagem 30x30 para telefone - fornecimento e instalação</t>
  </si>
  <si>
    <t>Canaleta PVC 80x80cm - fornecimento e instalação</t>
  </si>
  <si>
    <t>Eletroduto PVC flexível corrugado reforçado, Ø25mm (DN 3/4") - fornecimento e instalação</t>
  </si>
  <si>
    <t>Eletroduto PVC flexível corrugado reforçado, Ø32mm (DN 1") - fornecimento e instalação</t>
  </si>
  <si>
    <t>Eletroduto PVC rígido roscavel, Ø50mm (DN 1 1/2") - fornecimento e instalação</t>
  </si>
  <si>
    <t>Eletroduto PVC rígido roscavel, Ø60mm (DN 2") - fornecimento e instalação</t>
  </si>
  <si>
    <t>Eletroduto PVC rígido roscavel, Ø85mm (DN 3") - fornecimento e instalação</t>
  </si>
  <si>
    <t>Eletroduto PVC rígido roscavel, Ø110mm (DN 4") - fornecimento e instalação</t>
  </si>
  <si>
    <t>Armação de aço CA-50 Ø 6.3mm; incluso fornecimento, corte, dobra e colocação</t>
  </si>
  <si>
    <t>Armação de aço CA-50 Ø 8mm; incluso fornecimento, corte, dobra e colocação</t>
  </si>
  <si>
    <t>Armação de aço CA-50 Ø 10mm; incluso fornecimento, corte, dobra e colocação</t>
  </si>
  <si>
    <t>Armação de aço CA-60 Ø 5,0mm; incluso fornecimento, corte, dobra e colocação</t>
  </si>
  <si>
    <t>Montagem e desmontagem de forma para vigas, em chapa de madeira plastificada com reaproveitamento</t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</si>
  <si>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</si>
  <si>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</si>
  <si>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</si>
  <si>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>% ITEM</t>
  </si>
  <si>
    <t>INSTALAÇÕES HIDRÁULICA</t>
  </si>
  <si>
    <t>INSTALAÇÃO SANITÁRIA</t>
  </si>
  <si>
    <t>INSTALAÇÃO DE GÁS COMBUSTIVEL</t>
  </si>
  <si>
    <t>INSTALAÇÕES ELÉTRICAS E TELEFÔNICAS</t>
  </si>
  <si>
    <t>Valores totais</t>
  </si>
  <si>
    <r>
      <t>Obra</t>
    </r>
    <r>
      <rPr>
        <sz val="10"/>
        <rFont val="Arial"/>
        <family val="2"/>
      </rPr>
      <t>: Projeto Padrão FNDE -Escola 06 Salas de Aula - 110V</t>
    </r>
  </si>
  <si>
    <t xml:space="preserve">Estado: </t>
  </si>
  <si>
    <t>1 - Esta planilha orçamentária refere-se  ao projeto básico da Escola de 06 salas de aula.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</si>
  <si>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BDI :</t>
  </si>
  <si>
    <t>INS. SINAPI</t>
  </si>
  <si>
    <t>COMP. 01</t>
  </si>
  <si>
    <t>73953/4</t>
  </si>
  <si>
    <t>73953/8</t>
  </si>
  <si>
    <t>Luminárias 2x18W completa</t>
  </si>
  <si>
    <t>Paraná</t>
  </si>
  <si>
    <t>Obra: Construção de 06 salas de aula no Municipio de Santa Inês</t>
  </si>
  <si>
    <t>1.0</t>
  </si>
  <si>
    <t>1.1</t>
  </si>
  <si>
    <t>1.1.1</t>
  </si>
  <si>
    <t>1.1.2</t>
  </si>
  <si>
    <t>1.1.3</t>
  </si>
  <si>
    <t>1.1.4</t>
  </si>
  <si>
    <t>1.1.5</t>
  </si>
  <si>
    <t>1.1.6</t>
  </si>
  <si>
    <t>2.0</t>
  </si>
  <si>
    <t>2.1</t>
  </si>
  <si>
    <t>3.0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</si>
  <si>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</si>
  <si>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</si>
  <si>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</si>
  <si>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</si>
  <si>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</si>
  <si>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</si>
  <si>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</si>
  <si>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</si>
  <si>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3.2</t>
  </si>
  <si>
    <t>3.2.1</t>
  </si>
  <si>
    <t>3.2.2</t>
  </si>
  <si>
    <t>3.3</t>
  </si>
  <si>
    <t>3.3.1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</si>
  <si>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</si>
  <si>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</si>
  <si>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</si>
  <si>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</si>
  <si>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</si>
  <si>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</si>
  <si>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</si>
  <si>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</si>
  <si>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</si>
  <si>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</si>
  <si>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</si>
  <si>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3.5</t>
  </si>
  <si>
    <t>3.5.1</t>
  </si>
  <si>
    <t>3.5.2</t>
  </si>
  <si>
    <t>3.5.3</t>
  </si>
  <si>
    <t>4.0</t>
  </si>
  <si>
    <t>4.2</t>
  </si>
  <si>
    <t>4.3</t>
  </si>
  <si>
    <t>4.4</t>
  </si>
  <si>
    <t>4.5</t>
  </si>
  <si>
    <t>4.6</t>
  </si>
  <si>
    <t>4.7</t>
  </si>
  <si>
    <t>4.8</t>
  </si>
  <si>
    <t>5.0</t>
  </si>
  <si>
    <t>5.1</t>
  </si>
  <si>
    <t>5.2</t>
  </si>
  <si>
    <t>5.3</t>
  </si>
  <si>
    <t>5.5</t>
  </si>
  <si>
    <t>5.6</t>
  </si>
  <si>
    <t>6.0</t>
  </si>
  <si>
    <t>6.2.3</t>
  </si>
  <si>
    <t>6.2.4</t>
  </si>
  <si>
    <t>7.0</t>
  </si>
  <si>
    <t>7.1.1</t>
  </si>
  <si>
    <t>7.1.2</t>
  </si>
  <si>
    <t>7.1.3</t>
  </si>
  <si>
    <t>7.1.4</t>
  </si>
  <si>
    <t>7.1.5</t>
  </si>
  <si>
    <t>7.1.6</t>
  </si>
  <si>
    <t>7.1.7</t>
  </si>
  <si>
    <t>8.0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</si>
  <si>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</si>
  <si>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</si>
  <si>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</si>
  <si>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</si>
  <si>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</si>
  <si>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</si>
  <si>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</si>
  <si>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</si>
  <si>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</si>
  <si>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</si>
  <si>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</si>
  <si>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</si>
  <si>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</si>
  <si>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</si>
  <si>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</si>
  <si>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</si>
  <si>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</si>
  <si>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</si>
  <si>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</si>
  <si>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</si>
  <si>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</si>
  <si>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</si>
  <si>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</si>
  <si>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</si>
  <si>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</si>
  <si>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</si>
  <si>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</si>
  <si>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9.0</t>
  </si>
  <si>
    <t>9.7</t>
  </si>
  <si>
    <t>9.8</t>
  </si>
  <si>
    <t>9.9</t>
  </si>
  <si>
    <t>9.10</t>
  </si>
  <si>
    <t>9.11</t>
  </si>
  <si>
    <t>9.12</t>
  </si>
  <si>
    <t>10.0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</si>
  <si>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</si>
  <si>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</si>
  <si>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</si>
  <si>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</si>
  <si>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</si>
  <si>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</si>
  <si>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</si>
  <si>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</si>
  <si>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</si>
  <si>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</si>
  <si>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</si>
  <si>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</si>
  <si>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</si>
  <si>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</si>
  <si>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11.0</t>
  </si>
  <si>
    <t>12.0</t>
  </si>
  <si>
    <t>13.0</t>
  </si>
  <si>
    <t>13.1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</si>
  <si>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</si>
  <si>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</si>
  <si>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</si>
  <si>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</si>
  <si>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</si>
  <si>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</si>
  <si>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</si>
  <si>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</si>
  <si>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</si>
  <si>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</si>
  <si>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</si>
  <si>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</si>
  <si>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</si>
  <si>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13.1.14</t>
  </si>
  <si>
    <t>13.1.15</t>
  </si>
  <si>
    <t>13.1.16</t>
  </si>
  <si>
    <t>13.1.17</t>
  </si>
  <si>
    <t>13.1.18</t>
  </si>
  <si>
    <t>13.2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</si>
  <si>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</si>
  <si>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</si>
  <si>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</si>
  <si>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</si>
  <si>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</si>
  <si>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</si>
  <si>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</si>
  <si>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</si>
  <si>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</si>
  <si>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</si>
  <si>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13.2.11</t>
  </si>
  <si>
    <t>13.2.12</t>
  </si>
  <si>
    <t>13.3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</si>
  <si>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</si>
  <si>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</si>
  <si>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</si>
  <si>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</si>
  <si>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</si>
  <si>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</si>
  <si>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</si>
  <si>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</si>
  <si>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</si>
  <si>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</si>
  <si>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13.3.11</t>
  </si>
  <si>
    <t>13.3.12</t>
  </si>
  <si>
    <t>13.3.13</t>
  </si>
  <si>
    <t>13.4</t>
  </si>
  <si>
    <t>13.4.1</t>
  </si>
  <si>
    <t>13.4.2</t>
  </si>
  <si>
    <t>13.4.3</t>
  </si>
  <si>
    <t>13.4.4</t>
  </si>
  <si>
    <t>13.4.5</t>
  </si>
  <si>
    <t>13.4.6</t>
  </si>
  <si>
    <t>13.4.7</t>
  </si>
  <si>
    <t>13.4.8</t>
  </si>
  <si>
    <t>13.4.9</t>
  </si>
  <si>
    <t>13.4.10</t>
  </si>
  <si>
    <t>14.0</t>
  </si>
  <si>
    <t>14.4</t>
  </si>
  <si>
    <t>15.0</t>
  </si>
  <si>
    <t>16.0</t>
  </si>
  <si>
    <t>Tela metálica para ventilação de gás # 3 a 7cm com requadro em alumínio</t>
  </si>
  <si>
    <t>11.6</t>
  </si>
  <si>
    <t>Contrapartida</t>
  </si>
  <si>
    <t>Preço base: Sinapi Fevereiro/2018 sem desoneração</t>
  </si>
  <si>
    <t xml:space="preserve">Planilha Orçamentária  -  Reprogramação 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</si>
</sst>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#,##0.00&quot; &quot;;&quot; (&quot;#,##0.00&quot;)&quot;;&quot; -&quot;#&quot; &quot;;@&quot; &quot;"/>
    <numFmt numFmtId="167" formatCode="#,##0.00&quot; &quot;;&quot;-&quot;#,##0.00&quot; &quot;;&quot; -&quot;#&quot; &quot;;@&quot; &quot;"/>
    <numFmt numFmtId="168" formatCode="[$R$-416]&quot; &quot;#,##0.00;[Red]&quot;-&quot;[$R$-416]&quot; &quot;#,##0.00"/>
    <numFmt numFmtId="169" formatCode="_-* #,##0.00\ _€_-;\-* #,##0.00\ _€_-;_-* &quot;-&quot;??\ _€_-;_-@_-"/>
    <numFmt numFmtId="170" formatCode="#\,##0.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\$#."/>
    <numFmt numFmtId="174" formatCode="#.00"/>
    <numFmt numFmtId="175" formatCode="0.00_)"/>
    <numFmt numFmtId="176" formatCode="%#.00"/>
    <numFmt numFmtId="177" formatCode="#\,##0.00"/>
    <numFmt numFmtId="178" formatCode="#,"/>
    <numFmt numFmtId="179" formatCode="_(* #,##0_);_(* \(#,##0\);_(* &quot;-&quot;_);_(@_)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1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u/>
      <sz val="11"/>
      <color indexed="12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sz val="10"/>
      <name val="Times New Roman"/>
      <family val="1"/>
    </font>
    <font>
      <sz val="10"/>
      <name val="MS Sans Serif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55">
    <xf numFmtId="0" fontId="0" fillId="0" borderId="0"/>
    <xf numFmtId="0" fontId="17" fillId="0" borderId="0" applyNumberFormat="0" applyBorder="0" applyProtection="0"/>
    <xf numFmtId="0" fontId="17" fillId="0" borderId="0" applyNumberFormat="0" applyBorder="0" applyProtection="0"/>
    <xf numFmtId="166" fontId="17" fillId="0" borderId="0" applyBorder="0" applyProtection="0"/>
    <xf numFmtId="166" fontId="17" fillId="0" borderId="0" applyBorder="0" applyProtection="0"/>
    <xf numFmtId="0" fontId="8" fillId="0" borderId="0"/>
    <xf numFmtId="0" fontId="17" fillId="0" borderId="0" applyNumberFormat="0" applyBorder="0" applyProtection="0"/>
    <xf numFmtId="0" fontId="18" fillId="0" borderId="0" applyNumberFormat="0" applyBorder="0" applyProtection="0"/>
    <xf numFmtId="167" fontId="18" fillId="0" borderId="0" applyBorder="0" applyProtection="0"/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5" fillId="0" borderId="0"/>
    <xf numFmtId="0" fontId="5" fillId="0" borderId="0"/>
    <xf numFmtId="0" fontId="20" fillId="0" borderId="0"/>
    <xf numFmtId="0" fontId="16" fillId="0" borderId="0"/>
    <xf numFmtId="0" fontId="5" fillId="0" borderId="0"/>
    <xf numFmtId="9" fontId="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1" fillId="0" borderId="0" applyNumberFormat="0" applyBorder="0" applyProtection="0"/>
    <xf numFmtId="168" fontId="21" fillId="0" borderId="0" applyBorder="0" applyProtection="0"/>
    <xf numFmtId="165" fontId="5" fillId="0" borderId="0" applyFont="0" applyFill="0" applyBorder="0" applyAlignment="0" applyProtection="0"/>
    <xf numFmtId="166" fontId="17" fillId="0" borderId="0" applyBorder="0" applyProtection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0" fontId="23" fillId="0" borderId="0"/>
    <xf numFmtId="169" fontId="5" fillId="0" borderId="0" applyFont="0" applyFill="0" applyBorder="0" applyAlignment="0" applyProtection="0"/>
    <xf numFmtId="170" fontId="24" fillId="0" borderId="0">
      <protection locked="0"/>
    </xf>
    <xf numFmtId="0" fontId="6" fillId="6" borderId="16" applyFill="0" applyBorder="0" applyAlignment="0" applyProtection="0">
      <alignment vertical="center"/>
      <protection locked="0"/>
    </xf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8" fillId="0" borderId="0"/>
    <xf numFmtId="174" fontId="24" fillId="0" borderId="0">
      <protection locked="0"/>
    </xf>
    <xf numFmtId="174" fontId="24" fillId="0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38" fontId="12" fillId="2" borderId="0" applyNumberFormat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/>
    <xf numFmtId="10" fontId="12" fillId="7" borderId="1" applyNumberFormat="0" applyBorder="0" applyAlignment="0" applyProtection="0"/>
    <xf numFmtId="0" fontId="5" fillId="0" borderId="0">
      <alignment horizontal="centerContinuous" vertical="justify"/>
    </xf>
    <xf numFmtId="0" fontId="28" fillId="0" borderId="0" applyAlignment="0">
      <alignment horizontal="center"/>
    </xf>
    <xf numFmtId="164" fontId="9" fillId="0" borderId="0" applyFont="0" applyFill="0" applyBorder="0" applyAlignment="0" applyProtection="0"/>
    <xf numFmtId="175" fontId="29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horizontal="left" vertical="center" indent="12"/>
    </xf>
    <xf numFmtId="0" fontId="12" fillId="0" borderId="16" applyBorder="0">
      <alignment horizontal="left" vertical="center" wrapText="1" indent="2"/>
      <protection locked="0"/>
    </xf>
    <xf numFmtId="0" fontId="12" fillId="0" borderId="16" applyBorder="0">
      <alignment horizontal="left" vertical="center" wrapText="1" indent="3"/>
      <protection locked="0"/>
    </xf>
    <xf numFmtId="10" fontId="5" fillId="0" borderId="0" applyFont="0" applyFill="0" applyBorder="0" applyAlignment="0" applyProtection="0"/>
    <xf numFmtId="176" fontId="24" fillId="0" borderId="0">
      <protection locked="0"/>
    </xf>
    <xf numFmtId="176" fontId="24" fillId="0" borderId="0">
      <protection locked="0"/>
    </xf>
    <xf numFmtId="177" fontId="24" fillId="0" borderId="0">
      <protection locked="0"/>
    </xf>
    <xf numFmtId="9" fontId="2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38" fontId="31" fillId="0" borderId="0" applyFont="0" applyFill="0" applyBorder="0" applyAlignment="0" applyProtection="0"/>
    <xf numFmtId="178" fontId="32" fillId="0" borderId="0">
      <protection locked="0"/>
    </xf>
    <xf numFmtId="165" fontId="5" fillId="0" borderId="0" applyFont="0" applyFill="0" applyBorder="0" applyAlignment="0" applyProtection="0"/>
    <xf numFmtId="165" fontId="9" fillId="0" borderId="0" applyFont="0" applyFill="0" applyBorder="0" applyAlignment="0" applyProtection="0"/>
    <xf numFmtId="179" fontId="30" fillId="0" borderId="0" applyFont="0" applyFill="0" applyBorder="0" applyAlignment="0" applyProtection="0"/>
    <xf numFmtId="0" fontId="31" fillId="0" borderId="0"/>
    <xf numFmtId="0" fontId="33" fillId="0" borderId="0">
      <protection locked="0"/>
    </xf>
    <xf numFmtId="0" fontId="33" fillId="0" borderId="0">
      <protection locked="0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>
      <alignment horizontal="centerContinuous" vertical="justify"/>
    </xf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0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34" fillId="0" borderId="0" applyFont="0" applyFill="0" applyBorder="0" applyAlignment="0" applyProtection="0"/>
    <xf numFmtId="9" fontId="34" fillId="0" borderId="0" applyFont="0" applyFill="0" applyBorder="0" applyAlignment="0" applyProtection="0"/>
  </cellStyleXfs>
  <cellXfs count="222">
    <xf numFmtId="0" fontId="0" fillId="0" borderId="0" xfId="0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left" vertical="center" wrapText="1"/>
    </xf>
    <xf numFmtId="0" fontId="5" fillId="0" borderId="1" xfId="12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left" vertical="center" wrapText="1"/>
    </xf>
    <xf numFmtId="0" fontId="5" fillId="0" borderId="1" xfId="12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5" fillId="0" borderId="3" xfId="12" applyFont="1" applyFill="1" applyBorder="1" applyAlignment="1">
      <alignment horizontal="left" vertical="center" wrapText="1"/>
    </xf>
    <xf numFmtId="0" fontId="5" fillId="3" borderId="2" xfId="12" applyFont="1" applyFill="1" applyBorder="1" applyAlignment="1">
      <alignment horizontal="left" vertical="center" wrapText="1"/>
    </xf>
    <xf numFmtId="0" fontId="6" fillId="0" borderId="3" xfId="12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5" fillId="3" borderId="1" xfId="12" applyFont="1" applyFill="1" applyBorder="1" applyAlignment="1">
      <alignment horizontal="left" vertical="center" wrapText="1"/>
    </xf>
    <xf numFmtId="0" fontId="6" fillId="2" borderId="1" xfId="12" applyFont="1" applyFill="1" applyBorder="1" applyAlignment="1">
      <alignment horizontal="center"/>
    </xf>
    <xf numFmtId="0" fontId="6" fillId="2" borderId="1" xfId="12" applyFont="1" applyFill="1" applyBorder="1" applyAlignment="1">
      <alignment vertical="center"/>
    </xf>
    <xf numFmtId="49" fontId="6" fillId="4" borderId="7" xfId="12" applyNumberFormat="1" applyFont="1" applyFill="1" applyBorder="1" applyAlignment="1">
      <alignment horizontal="center" vertical="center"/>
    </xf>
    <xf numFmtId="0" fontId="6" fillId="0" borderId="0" xfId="12" applyFont="1" applyFill="1" applyBorder="1" applyAlignment="1">
      <alignment horizontal="left" vertical="center"/>
    </xf>
    <xf numFmtId="0" fontId="6" fillId="0" borderId="0" xfId="12" applyFont="1" applyFill="1" applyBorder="1" applyAlignment="1">
      <alignment horizontal="center"/>
    </xf>
    <xf numFmtId="0" fontId="6" fillId="0" borderId="0" xfId="12" applyFont="1" applyFill="1" applyBorder="1" applyAlignment="1">
      <alignment horizontal="center" vertical="center"/>
    </xf>
    <xf numFmtId="0" fontId="6" fillId="0" borderId="1" xfId="12" applyFont="1" applyFill="1" applyBorder="1" applyAlignment="1">
      <alignment horizontal="center" vertical="center"/>
    </xf>
    <xf numFmtId="43" fontId="6" fillId="0" borderId="0" xfId="12" applyNumberFormat="1" applyFont="1" applyFill="1" applyBorder="1" applyAlignment="1">
      <alignment vertical="center"/>
    </xf>
    <xf numFmtId="0" fontId="6" fillId="2" borderId="1" xfId="12" applyFont="1" applyFill="1" applyBorder="1" applyAlignment="1">
      <alignment horizontal="center" vertical="center"/>
    </xf>
    <xf numFmtId="0" fontId="6" fillId="0" borderId="1" xfId="12" applyFont="1" applyFill="1" applyBorder="1" applyAlignment="1">
      <alignment vertical="center"/>
    </xf>
    <xf numFmtId="0" fontId="5" fillId="0" borderId="1" xfId="12" applyFont="1" applyFill="1" applyBorder="1" applyAlignment="1">
      <alignment vertical="center"/>
    </xf>
    <xf numFmtId="0" fontId="5" fillId="0" borderId="3" xfId="12" applyFont="1" applyFill="1" applyBorder="1" applyAlignment="1">
      <alignment horizontal="center" vertical="center" wrapText="1"/>
    </xf>
    <xf numFmtId="0" fontId="5" fillId="3" borderId="1" xfId="12" applyFont="1" applyFill="1" applyBorder="1" applyAlignment="1">
      <alignment horizontal="center" vertical="center" wrapText="1"/>
    </xf>
    <xf numFmtId="0" fontId="5" fillId="3" borderId="1" xfId="12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vertical="center" wrapText="1"/>
    </xf>
    <xf numFmtId="0" fontId="5" fillId="3" borderId="1" xfId="12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12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2" fontId="5" fillId="0" borderId="1" xfId="12" applyNumberFormat="1" applyFont="1" applyFill="1" applyBorder="1" applyAlignment="1">
      <alignment horizontal="center" vertical="center" wrapText="1"/>
    </xf>
    <xf numFmtId="0" fontId="5" fillId="3" borderId="1" xfId="12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65" fontId="5" fillId="0" borderId="1" xfId="31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right" vertical="center" wrapText="1"/>
    </xf>
    <xf numFmtId="0" fontId="10" fillId="0" borderId="9" xfId="12" applyFont="1" applyFill="1" applyBorder="1" applyAlignment="1">
      <alignment vertical="center" wrapText="1"/>
    </xf>
    <xf numFmtId="0" fontId="6" fillId="0" borderId="9" xfId="12" applyFont="1" applyFill="1" applyBorder="1" applyAlignment="1">
      <alignment vertical="center" wrapText="1"/>
    </xf>
    <xf numFmtId="0" fontId="6" fillId="0" borderId="0" xfId="12" applyFont="1" applyFill="1" applyBorder="1" applyAlignment="1">
      <alignment vertical="center" wrapText="1"/>
    </xf>
    <xf numFmtId="0" fontId="10" fillId="0" borderId="0" xfId="12" applyFont="1" applyFill="1" applyBorder="1" applyAlignment="1">
      <alignment horizontal="center" vertical="center" wrapText="1"/>
    </xf>
    <xf numFmtId="165" fontId="5" fillId="0" borderId="0" xfId="28" applyFont="1" applyFill="1" applyBorder="1" applyAlignment="1">
      <alignment vertical="center"/>
    </xf>
    <xf numFmtId="165" fontId="6" fillId="0" borderId="0" xfId="28" applyFont="1" applyFill="1" applyBorder="1" applyAlignment="1">
      <alignment vertical="center"/>
    </xf>
    <xf numFmtId="165" fontId="5" fillId="0" borderId="0" xfId="31" applyFont="1" applyAlignment="1">
      <alignment horizontal="right" vertical="center"/>
    </xf>
    <xf numFmtId="165" fontId="6" fillId="0" borderId="0" xfId="31" applyFont="1" applyFill="1" applyBorder="1" applyAlignment="1">
      <alignment horizontal="center" vertical="center"/>
    </xf>
    <xf numFmtId="165" fontId="6" fillId="0" borderId="0" xfId="31" applyFont="1" applyFill="1" applyBorder="1" applyAlignment="1">
      <alignment vertical="center"/>
    </xf>
    <xf numFmtId="49" fontId="6" fillId="4" borderId="7" xfId="12" applyNumberFormat="1" applyFont="1" applyFill="1" applyBorder="1" applyAlignment="1">
      <alignment horizontal="center" vertical="center" wrapText="1"/>
    </xf>
    <xf numFmtId="165" fontId="6" fillId="4" borderId="17" xfId="31" applyFont="1" applyFill="1" applyBorder="1" applyAlignment="1">
      <alignment horizontal="center" vertical="center" wrapText="1"/>
    </xf>
    <xf numFmtId="4" fontId="6" fillId="4" borderId="7" xfId="12" applyNumberFormat="1" applyFont="1" applyFill="1" applyBorder="1" applyAlignment="1">
      <alignment horizontal="center" vertical="center" wrapText="1"/>
    </xf>
    <xf numFmtId="4" fontId="6" fillId="4" borderId="18" xfId="12" applyNumberFormat="1" applyFont="1" applyFill="1" applyBorder="1" applyAlignment="1">
      <alignment horizontal="center" vertical="center" wrapText="1"/>
    </xf>
    <xf numFmtId="165" fontId="5" fillId="0" borderId="0" xfId="31" applyFont="1" applyAlignment="1">
      <alignment horizontal="center" vertical="center"/>
    </xf>
    <xf numFmtId="165" fontId="5" fillId="0" borderId="0" xfId="31" applyFont="1" applyAlignment="1">
      <alignment vertical="center"/>
    </xf>
    <xf numFmtId="165" fontId="6" fillId="2" borderId="1" xfId="31" applyFont="1" applyFill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165" fontId="5" fillId="0" borderId="1" xfId="28" applyFont="1" applyFill="1" applyBorder="1" applyAlignment="1">
      <alignment horizontal="right" vertical="center"/>
    </xf>
    <xf numFmtId="165" fontId="5" fillId="0" borderId="1" xfId="28" applyFont="1" applyFill="1" applyBorder="1" applyAlignment="1">
      <alignment vertical="center"/>
    </xf>
    <xf numFmtId="0" fontId="6" fillId="0" borderId="16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165" fontId="6" fillId="0" borderId="1" xfId="31" applyFont="1" applyFill="1" applyBorder="1" applyAlignment="1">
      <alignment horizontal="right" vertical="center" wrapText="1"/>
    </xf>
    <xf numFmtId="165" fontId="6" fillId="0" borderId="1" xfId="31" applyFont="1" applyFill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65" fontId="14" fillId="0" borderId="0" xfId="31" applyFont="1" applyFill="1" applyBorder="1" applyAlignment="1">
      <alignment horizontal="right" vertical="center"/>
    </xf>
    <xf numFmtId="165" fontId="14" fillId="0" borderId="0" xfId="31" applyFont="1" applyBorder="1" applyAlignment="1">
      <alignment horizontal="right" vertical="center"/>
    </xf>
    <xf numFmtId="165" fontId="5" fillId="0" borderId="0" xfId="3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65" fontId="6" fillId="0" borderId="0" xfId="31" applyFont="1" applyFill="1" applyBorder="1" applyAlignment="1">
      <alignment horizontal="right" vertical="center" wrapText="1"/>
    </xf>
    <xf numFmtId="165" fontId="6" fillId="0" borderId="0" xfId="31" applyFont="1" applyFill="1" applyBorder="1" applyAlignment="1">
      <alignment vertical="center" wrapText="1"/>
    </xf>
    <xf numFmtId="165" fontId="22" fillId="0" borderId="0" xfId="31" applyFont="1" applyFill="1" applyBorder="1" applyAlignment="1">
      <alignment horizontal="center" vertical="center"/>
    </xf>
    <xf numFmtId="165" fontId="0" fillId="0" borderId="0" xfId="31" applyFont="1" applyBorder="1" applyAlignment="1">
      <alignment vertical="center" wrapText="1"/>
    </xf>
    <xf numFmtId="165" fontId="6" fillId="0" borderId="0" xfId="31" applyFont="1" applyBorder="1" applyAlignment="1">
      <alignment horizontal="right" vertical="center"/>
    </xf>
    <xf numFmtId="49" fontId="6" fillId="4" borderId="16" xfId="0" applyNumberFormat="1" applyFont="1" applyFill="1" applyBorder="1" applyAlignment="1">
      <alignment horizontal="right" vertical="center"/>
    </xf>
    <xf numFmtId="49" fontId="6" fillId="4" borderId="14" xfId="0" applyNumberFormat="1" applyFont="1" applyFill="1" applyBorder="1" applyAlignment="1">
      <alignment horizontal="right" vertical="center"/>
    </xf>
    <xf numFmtId="0" fontId="5" fillId="4" borderId="14" xfId="0" applyFont="1" applyFill="1" applyBorder="1" applyAlignment="1">
      <alignment horizontal="right" vertical="center"/>
    </xf>
    <xf numFmtId="0" fontId="6" fillId="4" borderId="15" xfId="0" applyFont="1" applyFill="1" applyBorder="1" applyAlignment="1">
      <alignment horizontal="right" vertical="center"/>
    </xf>
    <xf numFmtId="165" fontId="6" fillId="4" borderId="1" xfId="31" applyFont="1" applyFill="1" applyBorder="1" applyAlignment="1">
      <alignment horizontal="right" vertical="center"/>
    </xf>
    <xf numFmtId="2" fontId="5" fillId="0" borderId="0" xfId="31" applyNumberFormat="1" applyFont="1" applyAlignment="1">
      <alignment horizontal="right" vertical="center"/>
    </xf>
    <xf numFmtId="165" fontId="6" fillId="0" borderId="0" xfId="24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77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4" fillId="0" borderId="0" xfId="350"/>
    <xf numFmtId="0" fontId="4" fillId="0" borderId="0" xfId="349" applyFont="1" applyAlignment="1">
      <alignment vertical="center"/>
    </xf>
    <xf numFmtId="0" fontId="4" fillId="0" borderId="0" xfId="349" applyFont="1" applyAlignment="1">
      <alignment horizontal="left" vertical="center"/>
    </xf>
    <xf numFmtId="0" fontId="4" fillId="0" borderId="0" xfId="349" applyFont="1" applyAlignment="1">
      <alignment horizontal="center" vertical="center"/>
    </xf>
    <xf numFmtId="165" fontId="4" fillId="0" borderId="0" xfId="351" applyFont="1" applyAlignment="1">
      <alignment horizontal="center" vertical="center"/>
    </xf>
    <xf numFmtId="0" fontId="6" fillId="0" borderId="13" xfId="349" applyFont="1" applyBorder="1" applyAlignment="1">
      <alignment vertical="center"/>
    </xf>
    <xf numFmtId="0" fontId="6" fillId="0" borderId="5" xfId="349" applyFont="1" applyBorder="1" applyAlignment="1">
      <alignment vertical="center"/>
    </xf>
    <xf numFmtId="0" fontId="4" fillId="0" borderId="5" xfId="349" applyFont="1" applyBorder="1" applyAlignment="1">
      <alignment horizontal="left" vertical="center"/>
    </xf>
    <xf numFmtId="0" fontId="4" fillId="0" borderId="5" xfId="349" applyFont="1" applyBorder="1" applyAlignment="1">
      <alignment horizontal="center" vertical="center"/>
    </xf>
    <xf numFmtId="165" fontId="4" fillId="0" borderId="5" xfId="351" applyFont="1" applyBorder="1" applyAlignment="1">
      <alignment horizontal="center" vertical="center"/>
    </xf>
    <xf numFmtId="0" fontId="4" fillId="0" borderId="5" xfId="349" applyFont="1" applyBorder="1" applyAlignment="1">
      <alignment vertical="center"/>
    </xf>
    <xf numFmtId="0" fontId="4" fillId="0" borderId="5" xfId="350" applyBorder="1"/>
    <xf numFmtId="0" fontId="6" fillId="0" borderId="8" xfId="349" applyFont="1" applyBorder="1" applyAlignment="1">
      <alignment vertical="center"/>
    </xf>
    <xf numFmtId="0" fontId="6" fillId="0" borderId="0" xfId="349" applyFont="1" applyBorder="1" applyAlignment="1">
      <alignment vertical="center"/>
    </xf>
    <xf numFmtId="0" fontId="4" fillId="0" borderId="0" xfId="349" applyFont="1" applyBorder="1" applyAlignment="1">
      <alignment horizontal="left" vertical="center"/>
    </xf>
    <xf numFmtId="0" fontId="4" fillId="0" borderId="0" xfId="349" applyFont="1" applyBorder="1" applyAlignment="1">
      <alignment horizontal="center" vertical="center"/>
    </xf>
    <xf numFmtId="165" fontId="6" fillId="0" borderId="0" xfId="351" applyFont="1" applyBorder="1" applyAlignment="1">
      <alignment horizontal="center" vertical="center"/>
    </xf>
    <xf numFmtId="9" fontId="4" fillId="0" borderId="0" xfId="349" applyNumberFormat="1" applyFont="1" applyBorder="1" applyAlignment="1">
      <alignment vertical="center"/>
    </xf>
    <xf numFmtId="0" fontId="4" fillId="0" borderId="0" xfId="349" applyFont="1" applyBorder="1" applyAlignment="1">
      <alignment vertical="center"/>
    </xf>
    <xf numFmtId="0" fontId="4" fillId="0" borderId="0" xfId="350" applyBorder="1"/>
    <xf numFmtId="0" fontId="6" fillId="0" borderId="10" xfId="349" applyFont="1" applyBorder="1" applyAlignment="1">
      <alignment vertical="center"/>
    </xf>
    <xf numFmtId="0" fontId="6" fillId="0" borderId="6" xfId="349" applyFont="1" applyBorder="1" applyAlignment="1">
      <alignment vertical="center"/>
    </xf>
    <xf numFmtId="0" fontId="4" fillId="0" borderId="6" xfId="349" applyFont="1" applyBorder="1" applyAlignment="1">
      <alignment horizontal="left" vertical="center"/>
    </xf>
    <xf numFmtId="0" fontId="4" fillId="0" borderId="6" xfId="349" applyFont="1" applyBorder="1" applyAlignment="1">
      <alignment horizontal="center" vertical="center"/>
    </xf>
    <xf numFmtId="165" fontId="6" fillId="0" borderId="6" xfId="351" applyFont="1" applyBorder="1" applyAlignment="1">
      <alignment horizontal="center" vertical="center"/>
    </xf>
    <xf numFmtId="0" fontId="4" fillId="0" borderId="6" xfId="349" applyFont="1" applyBorder="1" applyAlignment="1">
      <alignment vertical="center"/>
    </xf>
    <xf numFmtId="0" fontId="4" fillId="0" borderId="6" xfId="350" applyBorder="1"/>
    <xf numFmtId="0" fontId="4" fillId="0" borderId="0" xfId="349"/>
    <xf numFmtId="0" fontId="4" fillId="8" borderId="19" xfId="349" applyFill="1" applyBorder="1" applyAlignment="1">
      <alignment horizontal="center"/>
    </xf>
    <xf numFmtId="0" fontId="4" fillId="8" borderId="20" xfId="349" applyFill="1" applyBorder="1" applyAlignment="1">
      <alignment horizontal="center"/>
    </xf>
    <xf numFmtId="0" fontId="4" fillId="8" borderId="20" xfId="349" applyFill="1" applyBorder="1" applyAlignment="1">
      <alignment horizontal="right"/>
    </xf>
    <xf numFmtId="0" fontId="4" fillId="0" borderId="1" xfId="349" applyBorder="1"/>
    <xf numFmtId="0" fontId="4" fillId="0" borderId="21" xfId="349" applyBorder="1" applyAlignment="1">
      <alignment horizontal="center"/>
    </xf>
    <xf numFmtId="165" fontId="0" fillId="0" borderId="1" xfId="351" applyFont="1" applyBorder="1"/>
    <xf numFmtId="10" fontId="0" fillId="0" borderId="1" xfId="352" applyNumberFormat="1" applyFont="1" applyBorder="1"/>
    <xf numFmtId="9" fontId="4" fillId="8" borderId="1" xfId="352" applyFont="1" applyFill="1" applyBorder="1"/>
    <xf numFmtId="0" fontId="4" fillId="0" borderId="1" xfId="349" applyFill="1" applyBorder="1"/>
    <xf numFmtId="165" fontId="4" fillId="0" borderId="1" xfId="349" applyNumberFormat="1" applyBorder="1"/>
    <xf numFmtId="165" fontId="4" fillId="0" borderId="1" xfId="349" applyNumberFormat="1" applyFill="1" applyBorder="1"/>
    <xf numFmtId="0" fontId="4" fillId="0" borderId="22" xfId="349" applyBorder="1" applyAlignment="1">
      <alignment horizontal="center"/>
    </xf>
    <xf numFmtId="0" fontId="4" fillId="0" borderId="23" xfId="349" applyBorder="1"/>
    <xf numFmtId="165" fontId="0" fillId="0" borderId="23" xfId="351" applyFont="1" applyBorder="1"/>
    <xf numFmtId="10" fontId="0" fillId="0" borderId="23" xfId="352" applyNumberFormat="1" applyFont="1" applyBorder="1"/>
    <xf numFmtId="165" fontId="0" fillId="0" borderId="0" xfId="351" applyFont="1"/>
    <xf numFmtId="165" fontId="6" fillId="8" borderId="25" xfId="351" applyFont="1" applyFill="1" applyBorder="1"/>
    <xf numFmtId="9" fontId="4" fillId="8" borderId="26" xfId="352" applyFill="1" applyBorder="1"/>
    <xf numFmtId="165" fontId="4" fillId="8" borderId="27" xfId="349" applyNumberFormat="1" applyFill="1" applyBorder="1"/>
    <xf numFmtId="10" fontId="0" fillId="0" borderId="8" xfId="352" applyNumberFormat="1" applyFont="1" applyBorder="1"/>
    <xf numFmtId="10" fontId="0" fillId="0" borderId="0" xfId="352" applyNumberFormat="1" applyFont="1" applyBorder="1"/>
    <xf numFmtId="10" fontId="4" fillId="4" borderId="24" xfId="349" applyNumberFormat="1" applyFill="1" applyBorder="1"/>
    <xf numFmtId="10" fontId="4" fillId="4" borderId="17" xfId="349" applyNumberFormat="1" applyFill="1" applyBorder="1"/>
    <xf numFmtId="0" fontId="4" fillId="0" borderId="1" xfId="12" applyFont="1" applyFill="1" applyBorder="1" applyAlignment="1">
      <alignment horizontal="center" vertical="center"/>
    </xf>
    <xf numFmtId="44" fontId="4" fillId="0" borderId="1" xfId="353" applyFont="1" applyFill="1" applyBorder="1" applyAlignment="1">
      <alignment horizontal="right" vertical="center"/>
    </xf>
    <xf numFmtId="44" fontId="35" fillId="0" borderId="1" xfId="353" applyFont="1" applyFill="1" applyBorder="1" applyAlignment="1">
      <alignment horizontal="left" vertical="top"/>
    </xf>
    <xf numFmtId="165" fontId="6" fillId="5" borderId="0" xfId="31" applyFont="1" applyFill="1" applyBorder="1" applyAlignment="1">
      <alignment horizontal="right" vertical="center" wrapText="1"/>
    </xf>
    <xf numFmtId="10" fontId="6" fillId="5" borderId="0" xfId="354" applyNumberFormat="1" applyFont="1" applyFill="1" applyBorder="1" applyAlignment="1">
      <alignment horizontal="left" vertical="center" wrapText="1"/>
    </xf>
    <xf numFmtId="0" fontId="4" fillId="0" borderId="1" xfId="12" applyFont="1" applyFill="1" applyBorder="1" applyAlignment="1">
      <alignment vertical="center"/>
    </xf>
    <xf numFmtId="165" fontId="6" fillId="0" borderId="1" xfId="28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2" applyFont="1" applyFill="1" applyBorder="1" applyAlignment="1">
      <alignment horizontal="left" vertical="center" wrapText="1"/>
    </xf>
    <xf numFmtId="49" fontId="4" fillId="3" borderId="1" xfId="12" applyNumberFormat="1" applyFont="1" applyFill="1" applyBorder="1" applyAlignment="1">
      <alignment horizontal="center" vertical="center"/>
    </xf>
    <xf numFmtId="9" fontId="4" fillId="3" borderId="1" xfId="354" applyFont="1" applyFill="1" applyBorder="1"/>
    <xf numFmtId="9" fontId="4" fillId="3" borderId="1" xfId="352" applyFont="1" applyFill="1" applyBorder="1"/>
    <xf numFmtId="43" fontId="4" fillId="3" borderId="1" xfId="349" applyNumberFormat="1" applyFill="1" applyBorder="1"/>
    <xf numFmtId="165" fontId="4" fillId="3" borderId="1" xfId="349" applyNumberFormat="1" applyFill="1" applyBorder="1"/>
    <xf numFmtId="0" fontId="4" fillId="3" borderId="1" xfId="349" applyFill="1" applyBorder="1"/>
    <xf numFmtId="0" fontId="4" fillId="3" borderId="23" xfId="349" applyFill="1" applyBorder="1"/>
    <xf numFmtId="9" fontId="0" fillId="3" borderId="23" xfId="352" applyFont="1" applyFill="1" applyBorder="1"/>
    <xf numFmtId="9" fontId="4" fillId="8" borderId="1" xfId="354" applyFont="1" applyFill="1" applyBorder="1"/>
    <xf numFmtId="9" fontId="4" fillId="8" borderId="0" xfId="354" applyFont="1" applyFill="1" applyBorder="1"/>
    <xf numFmtId="165" fontId="4" fillId="3" borderId="1" xfId="24" applyFont="1" applyFill="1" applyBorder="1"/>
    <xf numFmtId="165" fontId="0" fillId="3" borderId="23" xfId="24" applyFont="1" applyFill="1" applyBorder="1"/>
    <xf numFmtId="165" fontId="36" fillId="3" borderId="1" xfId="349" applyNumberFormat="1" applyFont="1" applyFill="1" applyBorder="1"/>
    <xf numFmtId="9" fontId="36" fillId="3" borderId="1" xfId="354" applyFont="1" applyFill="1" applyBorder="1"/>
    <xf numFmtId="0" fontId="4" fillId="0" borderId="0" xfId="349" applyFont="1" applyFill="1" applyBorder="1" applyAlignment="1">
      <alignment horizontal="center" vertical="center"/>
    </xf>
    <xf numFmtId="0" fontId="4" fillId="0" borderId="1" xfId="349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349" applyFont="1" applyFill="1" applyBorder="1" applyAlignment="1">
      <alignment horizontal="left" vertical="center" wrapText="1"/>
    </xf>
    <xf numFmtId="165" fontId="4" fillId="0" borderId="1" xfId="290" applyFont="1" applyFill="1" applyBorder="1" applyAlignment="1">
      <alignment horizontal="right" vertical="center"/>
    </xf>
    <xf numFmtId="0" fontId="4" fillId="0" borderId="0" xfId="349" applyFont="1" applyFill="1" applyAlignment="1">
      <alignment vertical="center"/>
    </xf>
    <xf numFmtId="0" fontId="10" fillId="0" borderId="13" xfId="12" applyFont="1" applyFill="1" applyBorder="1" applyAlignment="1">
      <alignment horizontal="center" vertical="center" wrapText="1"/>
    </xf>
    <xf numFmtId="0" fontId="15" fillId="0" borderId="5" xfId="12" applyFont="1" applyFill="1" applyBorder="1" applyAlignment="1">
      <alignment horizontal="center" vertical="center" wrapText="1"/>
    </xf>
    <xf numFmtId="0" fontId="15" fillId="0" borderId="12" xfId="12" applyFont="1" applyFill="1" applyBorder="1" applyAlignment="1">
      <alignment horizontal="center" vertical="center" wrapText="1"/>
    </xf>
    <xf numFmtId="0" fontId="15" fillId="0" borderId="8" xfId="12" applyFont="1" applyFill="1" applyBorder="1" applyAlignment="1">
      <alignment horizontal="center" vertical="center" wrapText="1"/>
    </xf>
    <xf numFmtId="0" fontId="15" fillId="0" borderId="0" xfId="12" applyFont="1" applyFill="1" applyBorder="1" applyAlignment="1">
      <alignment horizontal="center" vertical="center" wrapText="1"/>
    </xf>
    <xf numFmtId="0" fontId="15" fillId="0" borderId="9" xfId="12" applyFont="1" applyFill="1" applyBorder="1" applyAlignment="1">
      <alignment horizontal="center" vertical="center" wrapText="1"/>
    </xf>
    <xf numFmtId="0" fontId="15" fillId="0" borderId="10" xfId="12" applyFont="1" applyFill="1" applyBorder="1" applyAlignment="1">
      <alignment horizontal="center" vertical="center" wrapText="1"/>
    </xf>
    <xf numFmtId="0" fontId="15" fillId="0" borderId="6" xfId="12" applyFont="1" applyFill="1" applyBorder="1" applyAlignment="1">
      <alignment horizontal="center" vertical="center" wrapText="1"/>
    </xf>
    <xf numFmtId="0" fontId="15" fillId="0" borderId="11" xfId="12" applyFont="1" applyFill="1" applyBorder="1" applyAlignment="1">
      <alignment horizontal="center" vertical="center" wrapText="1"/>
    </xf>
    <xf numFmtId="0" fontId="4" fillId="3" borderId="13" xfId="12" applyNumberFormat="1" applyFont="1" applyFill="1" applyBorder="1" applyAlignment="1" applyProtection="1">
      <alignment horizontal="left" vertical="justify"/>
      <protection locked="0"/>
    </xf>
    <xf numFmtId="0" fontId="5" fillId="3" borderId="5" xfId="12" applyNumberFormat="1" applyFont="1" applyFill="1" applyBorder="1" applyAlignment="1" applyProtection="1">
      <alignment horizontal="left" vertical="justify"/>
      <protection locked="0"/>
    </xf>
    <xf numFmtId="0" fontId="5" fillId="3" borderId="12" xfId="12" applyNumberFormat="1" applyFont="1" applyFill="1" applyBorder="1" applyAlignment="1" applyProtection="1">
      <alignment horizontal="left" vertical="justify"/>
      <protection locked="0"/>
    </xf>
    <xf numFmtId="0" fontId="5" fillId="3" borderId="8" xfId="12" applyNumberFormat="1" applyFont="1" applyFill="1" applyBorder="1" applyAlignment="1" applyProtection="1">
      <alignment horizontal="left" vertical="justify"/>
      <protection locked="0"/>
    </xf>
    <xf numFmtId="0" fontId="5" fillId="3" borderId="0" xfId="12" applyNumberFormat="1" applyFont="1" applyFill="1" applyBorder="1" applyAlignment="1" applyProtection="1">
      <alignment horizontal="left" vertical="justify"/>
      <protection locked="0"/>
    </xf>
    <xf numFmtId="0" fontId="5" fillId="3" borderId="9" xfId="12" applyNumberFormat="1" applyFont="1" applyFill="1" applyBorder="1" applyAlignment="1" applyProtection="1">
      <alignment horizontal="left" vertical="justify"/>
      <protection locked="0"/>
    </xf>
    <xf numFmtId="0" fontId="5" fillId="3" borderId="8" xfId="12" applyFont="1" applyFill="1" applyBorder="1" applyAlignment="1" applyProtection="1">
      <alignment horizontal="left" vertical="center"/>
      <protection locked="0"/>
    </xf>
    <xf numFmtId="0" fontId="5" fillId="3" borderId="0" xfId="12" applyFont="1" applyFill="1" applyBorder="1" applyAlignment="1" applyProtection="1">
      <alignment horizontal="left" vertical="center"/>
      <protection locked="0"/>
    </xf>
    <xf numFmtId="0" fontId="5" fillId="3" borderId="9" xfId="12" applyFont="1" applyFill="1" applyBorder="1" applyAlignment="1" applyProtection="1">
      <alignment horizontal="left" vertical="center"/>
      <protection locked="0"/>
    </xf>
    <xf numFmtId="0" fontId="5" fillId="3" borderId="10" xfId="12" applyFont="1" applyFill="1" applyBorder="1" applyAlignment="1" applyProtection="1">
      <alignment horizontal="left" vertical="center"/>
      <protection locked="0"/>
    </xf>
    <xf numFmtId="0" fontId="5" fillId="3" borderId="6" xfId="12" applyFont="1" applyFill="1" applyBorder="1" applyAlignment="1" applyProtection="1">
      <alignment horizontal="left" vertical="center"/>
      <protection locked="0"/>
    </xf>
    <xf numFmtId="0" fontId="5" fillId="3" borderId="11" xfId="12" applyFont="1" applyFill="1" applyBorder="1" applyAlignment="1" applyProtection="1">
      <alignment horizontal="left" vertical="center"/>
      <protection locked="0"/>
    </xf>
    <xf numFmtId="0" fontId="6" fillId="0" borderId="13" xfId="349" applyFont="1" applyBorder="1" applyAlignment="1">
      <alignment horizontal="center" vertical="center"/>
    </xf>
    <xf numFmtId="0" fontId="6" fillId="0" borderId="5" xfId="349" applyFont="1" applyBorder="1" applyAlignment="1">
      <alignment horizontal="center" vertical="center"/>
    </xf>
    <xf numFmtId="0" fontId="6" fillId="0" borderId="10" xfId="349" applyFont="1" applyBorder="1" applyAlignment="1">
      <alignment horizontal="center" vertical="center"/>
    </xf>
    <xf numFmtId="0" fontId="6" fillId="0" borderId="6" xfId="349" applyFont="1" applyBorder="1" applyAlignment="1">
      <alignment horizontal="center" vertical="center"/>
    </xf>
    <xf numFmtId="0" fontId="6" fillId="0" borderId="8" xfId="349" applyFont="1" applyBorder="1" applyAlignment="1">
      <alignment horizontal="center" vertical="center"/>
    </xf>
    <xf numFmtId="0" fontId="6" fillId="0" borderId="0" xfId="349" applyFont="1" applyBorder="1" applyAlignment="1">
      <alignment horizontal="center" vertical="center"/>
    </xf>
    <xf numFmtId="0" fontId="4" fillId="8" borderId="24" xfId="349" applyFill="1" applyBorder="1" applyAlignment="1">
      <alignment horizontal="center"/>
    </xf>
    <xf numFmtId="0" fontId="4" fillId="8" borderId="18" xfId="349" applyFill="1" applyBorder="1" applyAlignment="1">
      <alignment horizontal="center"/>
    </xf>
    <xf numFmtId="165" fontId="37" fillId="0" borderId="0" xfId="31" applyFont="1" applyBorder="1" applyAlignment="1">
      <alignment horizontal="right" vertical="center"/>
    </xf>
    <xf numFmtId="165" fontId="38" fillId="0" borderId="0" xfId="31" applyFont="1" applyBorder="1" applyAlignment="1">
      <alignment horizontal="right" vertical="center"/>
    </xf>
    <xf numFmtId="165" fontId="37" fillId="0" borderId="0" xfId="31" applyFont="1" applyAlignment="1">
      <alignment horizontal="right" vertical="center"/>
    </xf>
  </cellXfs>
  <cellStyles count="355">
    <cellStyle name="_x000d__x000a_JournalTemplate=C:\COMFO\CTALK\JOURSTD.TPL_x000d__x000a_LbStateAddress=3 3 0 251 1 89 2 311_x000d__x000a_LbStateJou" xfId="35"/>
    <cellStyle name="20% - Ênfase1 100" xfId="1"/>
    <cellStyle name="60% - Ênfase6 37" xfId="2"/>
    <cellStyle name="Comma_Arauco Piping list" xfId="36"/>
    <cellStyle name="Comma0" xfId="37"/>
    <cellStyle name="CORES" xfId="38"/>
    <cellStyle name="Currency [0]_Arauco Piping list" xfId="39"/>
    <cellStyle name="Currency_Arauco Piping list" xfId="40"/>
    <cellStyle name="Currency0" xfId="41"/>
    <cellStyle name="Data" xfId="42"/>
    <cellStyle name="Date" xfId="43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7"/>
    <cellStyle name="Excel Built-in Normal 3" xfId="44"/>
    <cellStyle name="Excel_BuiltIn_Comma" xfId="8"/>
    <cellStyle name="Fixed" xfId="45"/>
    <cellStyle name="Fixo" xfId="46"/>
    <cellStyle name="Followed Hyperlink" xfId="47"/>
    <cellStyle name="Grey" xfId="48"/>
    <cellStyle name="Heading" xfId="9"/>
    <cellStyle name="Heading 1" xfId="49"/>
    <cellStyle name="Heading 2" xfId="50"/>
    <cellStyle name="Heading1" xfId="10"/>
    <cellStyle name="Hiperlink 2" xfId="51"/>
    <cellStyle name="Indefinido" xfId="52"/>
    <cellStyle name="Input [yellow]" xfId="53"/>
    <cellStyle name="material" xfId="54"/>
    <cellStyle name="material 2" xfId="191"/>
    <cellStyle name="MINIPG" xfId="55"/>
    <cellStyle name="Moeda" xfId="353" builtinId="4"/>
    <cellStyle name="Moeda 2" xfId="56"/>
    <cellStyle name="Normal" xfId="0" builtinId="0"/>
    <cellStyle name="Normal - Style1" xfId="57"/>
    <cellStyle name="Normal 10" xfId="58"/>
    <cellStyle name="Normal 10 2" xfId="32"/>
    <cellStyle name="Normal 10 3" xfId="350"/>
    <cellStyle name="Normal 11" xfId="59"/>
    <cellStyle name="Normal 11 2" xfId="189"/>
    <cellStyle name="Normal 12" xfId="11"/>
    <cellStyle name="Normal 12 2" xfId="192"/>
    <cellStyle name="Normal 13" xfId="60"/>
    <cellStyle name="Normal 13 2" xfId="61"/>
    <cellStyle name="Normal 13 2 2" xfId="193"/>
    <cellStyle name="Normal 13 2 3" xfId="304"/>
    <cellStyle name="Normal 13 3" xfId="62"/>
    <cellStyle name="Normal 13 3 2" xfId="194"/>
    <cellStyle name="Normal 13 3 3" xfId="305"/>
    <cellStyle name="Normal 13 4" xfId="63"/>
    <cellStyle name="Normal 13 4 2" xfId="33"/>
    <cellStyle name="Normal 13 4 2 2" xfId="346"/>
    <cellStyle name="Normal 13 4 3" xfId="301"/>
    <cellStyle name="Normal 13 5" xfId="64"/>
    <cellStyle name="Normal 13 5 2" xfId="344"/>
    <cellStyle name="Normal 14" xfId="65"/>
    <cellStyle name="Normal 14 2" xfId="66"/>
    <cellStyle name="Normal 14 2 2" xfId="195"/>
    <cellStyle name="Normal 14 2 3" xfId="307"/>
    <cellStyle name="Normal 14 3" xfId="67"/>
    <cellStyle name="Normal 14 3 2" xfId="196"/>
    <cellStyle name="Normal 14 3 3" xfId="308"/>
    <cellStyle name="Normal 14 4" xfId="197"/>
    <cellStyle name="Normal 14 5" xfId="306"/>
    <cellStyle name="Normal 15" xfId="68"/>
    <cellStyle name="Normal 15 2" xfId="69"/>
    <cellStyle name="Normal 16" xfId="70"/>
    <cellStyle name="Normal 16 2" xfId="71"/>
    <cellStyle name="Normal 16 2 2" xfId="198"/>
    <cellStyle name="Normal 16 2 3" xfId="310"/>
    <cellStyle name="Normal 16 3" xfId="72"/>
    <cellStyle name="Normal 16 3 2" xfId="199"/>
    <cellStyle name="Normal 16 3 3" xfId="311"/>
    <cellStyle name="Normal 16 4" xfId="200"/>
    <cellStyle name="Normal 16 5" xfId="309"/>
    <cellStyle name="Normal 17" xfId="73"/>
    <cellStyle name="Normal 17 2" xfId="201"/>
    <cellStyle name="Normal 18" xfId="74"/>
    <cellStyle name="Normal 18 2" xfId="202"/>
    <cellStyle name="Normal 19" xfId="75"/>
    <cellStyle name="Normal 19 2" xfId="203"/>
    <cellStyle name="Normal 2" xfId="12"/>
    <cellStyle name="Normal 2 2" xfId="76"/>
    <cellStyle name="Normal 2 2 2" xfId="77"/>
    <cellStyle name="Normal 2 2 2 2" xfId="349"/>
    <cellStyle name="Normal 20" xfId="78"/>
    <cellStyle name="Normal 20 2" xfId="204"/>
    <cellStyle name="Normal 21" xfId="79"/>
    <cellStyle name="Normal 21 2" xfId="205"/>
    <cellStyle name="Normal 22" xfId="80"/>
    <cellStyle name="Normal 22 2" xfId="206"/>
    <cellStyle name="Normal 23" xfId="81"/>
    <cellStyle name="Normal 23 2" xfId="207"/>
    <cellStyle name="Normal 24" xfId="82"/>
    <cellStyle name="Normal 24 2" xfId="208"/>
    <cellStyle name="Normal 25" xfId="83"/>
    <cellStyle name="Normal 25 2" xfId="209"/>
    <cellStyle name="Normal 26" xfId="84"/>
    <cellStyle name="Normal 26 2" xfId="210"/>
    <cellStyle name="Normal 27" xfId="85"/>
    <cellStyle name="Normal 27 2" xfId="211"/>
    <cellStyle name="Normal 28" xfId="86"/>
    <cellStyle name="Normal 28 2" xfId="212"/>
    <cellStyle name="Normal 29" xfId="87"/>
    <cellStyle name="Normal 29 2" xfId="213"/>
    <cellStyle name="Normal 3" xfId="13"/>
    <cellStyle name="Normal 3 2" xfId="88"/>
    <cellStyle name="Normal 3 2 2" xfId="214"/>
    <cellStyle name="Normal 3 3" xfId="89"/>
    <cellStyle name="Normal 3 4" xfId="215"/>
    <cellStyle name="Normal 30" xfId="90"/>
    <cellStyle name="Normal 30 2" xfId="216"/>
    <cellStyle name="Normal 31" xfId="91"/>
    <cellStyle name="Normal 31 2" xfId="217"/>
    <cellStyle name="Normal 32" xfId="92"/>
    <cellStyle name="Normal 32 2" xfId="218"/>
    <cellStyle name="Normal 33" xfId="93"/>
    <cellStyle name="Normal 33 2" xfId="219"/>
    <cellStyle name="Normal 34" xfId="94"/>
    <cellStyle name="Normal 34 2" xfId="220"/>
    <cellStyle name="Normal 35" xfId="95"/>
    <cellStyle name="Normal 35 2" xfId="221"/>
    <cellStyle name="Normal 36" xfId="96"/>
    <cellStyle name="Normal 36 2" xfId="222"/>
    <cellStyle name="Normal 37" xfId="97"/>
    <cellStyle name="Normal 37 2" xfId="98"/>
    <cellStyle name="Normal 37 2 2" xfId="223"/>
    <cellStyle name="Normal 37 2 3" xfId="313"/>
    <cellStyle name="Normal 37 3" xfId="224"/>
    <cellStyle name="Normal 37 4" xfId="312"/>
    <cellStyle name="Normal 38" xfId="99"/>
    <cellStyle name="Normal 38 2" xfId="225"/>
    <cellStyle name="Normal 38 3" xfId="314"/>
    <cellStyle name="Normal 39" xfId="100"/>
    <cellStyle name="Normal 39 2" xfId="226"/>
    <cellStyle name="Normal 4" xfId="101"/>
    <cellStyle name="Normal 4 2" xfId="102"/>
    <cellStyle name="Normal 4 3" xfId="227"/>
    <cellStyle name="Normal 40" xfId="103"/>
    <cellStyle name="Normal 40 2" xfId="228"/>
    <cellStyle name="Normal 41" xfId="104"/>
    <cellStyle name="Normal 41 2" xfId="229"/>
    <cellStyle name="Normal 42" xfId="105"/>
    <cellStyle name="Normal 42 2" xfId="230"/>
    <cellStyle name="Normal 43" xfId="106"/>
    <cellStyle name="Normal 43 2" xfId="231"/>
    <cellStyle name="Normal 44" xfId="107"/>
    <cellStyle name="Normal 44 2" xfId="232"/>
    <cellStyle name="Normal 45" xfId="108"/>
    <cellStyle name="Normal 45 2" xfId="233"/>
    <cellStyle name="Normal 46" xfId="109"/>
    <cellStyle name="Normal 46 2" xfId="234"/>
    <cellStyle name="Normal 47" xfId="110"/>
    <cellStyle name="Normal 47 2" xfId="235"/>
    <cellStyle name="Normal 48" xfId="111"/>
    <cellStyle name="Normal 48 2" xfId="236"/>
    <cellStyle name="Normal 49" xfId="112"/>
    <cellStyle name="Normal 49 2" xfId="237"/>
    <cellStyle name="Normal 5" xfId="113"/>
    <cellStyle name="Normal 5 2" xfId="114"/>
    <cellStyle name="Normal 5 2 2" xfId="115"/>
    <cellStyle name="Normal 5 2 2 2" xfId="238"/>
    <cellStyle name="Normal 5 2 2 3" xfId="317"/>
    <cellStyle name="Normal 5 2 3" xfId="116"/>
    <cellStyle name="Normal 5 2 3 2" xfId="239"/>
    <cellStyle name="Normal 5 2 3 3" xfId="318"/>
    <cellStyle name="Normal 5 2 4" xfId="240"/>
    <cellStyle name="Normal 5 2 5" xfId="316"/>
    <cellStyle name="Normal 5 3" xfId="117"/>
    <cellStyle name="Normal 5 3 2" xfId="241"/>
    <cellStyle name="Normal 5 3 3" xfId="319"/>
    <cellStyle name="Normal 5 4" xfId="118"/>
    <cellStyle name="Normal 5 4 2" xfId="242"/>
    <cellStyle name="Normal 5 4 3" xfId="320"/>
    <cellStyle name="Normal 5 5" xfId="243"/>
    <cellStyle name="Normal 5 6" xfId="315"/>
    <cellStyle name="Normal 50" xfId="119"/>
    <cellStyle name="Normal 50 2" xfId="244"/>
    <cellStyle name="Normal 51" xfId="120"/>
    <cellStyle name="Normal 51 2" xfId="245"/>
    <cellStyle name="Normal 52" xfId="121"/>
    <cellStyle name="Normal 52 2" xfId="246"/>
    <cellStyle name="Normal 53" xfId="122"/>
    <cellStyle name="Normal 53 2" xfId="247"/>
    <cellStyle name="Normal 54" xfId="123"/>
    <cellStyle name="Normal 54 2" xfId="248"/>
    <cellStyle name="Normal 55" xfId="124"/>
    <cellStyle name="Normal 55 2" xfId="249"/>
    <cellStyle name="Normal 56" xfId="125"/>
    <cellStyle name="Normal 56 2" xfId="250"/>
    <cellStyle name="Normal 57" xfId="126"/>
    <cellStyle name="Normal 57 2" xfId="251"/>
    <cellStyle name="Normal 58" xfId="127"/>
    <cellStyle name="Normal 58 2" xfId="252"/>
    <cellStyle name="Normal 59" xfId="128"/>
    <cellStyle name="Normal 59 2" xfId="253"/>
    <cellStyle name="Normal 6" xfId="14"/>
    <cellStyle name="Normal 6 2" xfId="129"/>
    <cellStyle name="Normal 6 2 2" xfId="130"/>
    <cellStyle name="Normal 6 2 2 2" xfId="131"/>
    <cellStyle name="Normal 6 2 2 2 2" xfId="254"/>
    <cellStyle name="Normal 6 2 2 2 3" xfId="323"/>
    <cellStyle name="Normal 6 2 2 3" xfId="132"/>
    <cellStyle name="Normal 6 2 2 3 2" xfId="255"/>
    <cellStyle name="Normal 6 2 2 3 3" xfId="324"/>
    <cellStyle name="Normal 6 2 2 4" xfId="256"/>
    <cellStyle name="Normal 6 2 2 5" xfId="322"/>
    <cellStyle name="Normal 6 2 3" xfId="133"/>
    <cellStyle name="Normal 6 2 3 2" xfId="257"/>
    <cellStyle name="Normal 6 2 3 3" xfId="325"/>
    <cellStyle name="Normal 6 2 4" xfId="134"/>
    <cellStyle name="Normal 6 2 4 2" xfId="258"/>
    <cellStyle name="Normal 6 2 4 3" xfId="326"/>
    <cellStyle name="Normal 6 2 5" xfId="259"/>
    <cellStyle name="Normal 6 2 6" xfId="321"/>
    <cellStyle name="Normal 6 3" xfId="135"/>
    <cellStyle name="Normal 6 3 2" xfId="136"/>
    <cellStyle name="Normal 6 3 2 2" xfId="260"/>
    <cellStyle name="Normal 6 3 2 3" xfId="328"/>
    <cellStyle name="Normal 6 3 3" xfId="137"/>
    <cellStyle name="Normal 6 3 3 2" xfId="261"/>
    <cellStyle name="Normal 6 3 3 3" xfId="329"/>
    <cellStyle name="Normal 6 3 4" xfId="262"/>
    <cellStyle name="Normal 6 3 5" xfId="327"/>
    <cellStyle name="Normal 6 4" xfId="138"/>
    <cellStyle name="Normal 6 4 2" xfId="263"/>
    <cellStyle name="Normal 6 4 3" xfId="330"/>
    <cellStyle name="Normal 6 5" xfId="139"/>
    <cellStyle name="Normal 6 5 2" xfId="264"/>
    <cellStyle name="Normal 6 5 3" xfId="331"/>
    <cellStyle name="Normal 6 6" xfId="265"/>
    <cellStyle name="Normal 6 7" xfId="302"/>
    <cellStyle name="Normal 60" xfId="140"/>
    <cellStyle name="Normal 60 2" xfId="266"/>
    <cellStyle name="Normal 61" xfId="141"/>
    <cellStyle name="Normal 61 2" xfId="267"/>
    <cellStyle name="Normal 62" xfId="142"/>
    <cellStyle name="Normal 62 2" xfId="268"/>
    <cellStyle name="Normal 63" xfId="143"/>
    <cellStyle name="Normal 63 2" xfId="269"/>
    <cellStyle name="Normal 64" xfId="144"/>
    <cellStyle name="Normal 64 2" xfId="270"/>
    <cellStyle name="Normal 65" xfId="145"/>
    <cellStyle name="Normal 65 2" xfId="348"/>
    <cellStyle name="Normal 66" xfId="271"/>
    <cellStyle name="Normal 67" xfId="272"/>
    <cellStyle name="Normal 7" xfId="15"/>
    <cellStyle name="Normal 7 2" xfId="146"/>
    <cellStyle name="Normal 7 2 2" xfId="273"/>
    <cellStyle name="Normal 7 3" xfId="274"/>
    <cellStyle name="Normal 8" xfId="147"/>
    <cellStyle name="Normal 8 2" xfId="148"/>
    <cellStyle name="Normal 8 2 2" xfId="275"/>
    <cellStyle name="Normal 8 3" xfId="276"/>
    <cellStyle name="Normal 9" xfId="149"/>
    <cellStyle name="Normal 9 2" xfId="277"/>
    <cellStyle name="Normal1" xfId="150"/>
    <cellStyle name="Normal2" xfId="151"/>
    <cellStyle name="Normal3" xfId="152"/>
    <cellStyle name="Percent [2]" xfId="153"/>
    <cellStyle name="Percent [2] 2" xfId="278"/>
    <cellStyle name="Percent_Sheet1" xfId="154"/>
    <cellStyle name="Percentual" xfId="155"/>
    <cellStyle name="Ponto" xfId="156"/>
    <cellStyle name="Porcentagem" xfId="354" builtinId="5"/>
    <cellStyle name="Porcentagem 2" xfId="16"/>
    <cellStyle name="Porcentagem 2 2" xfId="190"/>
    <cellStyle name="Porcentagem 2 2 2" xfId="352"/>
    <cellStyle name="Porcentagem 3" xfId="17"/>
    <cellStyle name="Porcentagem 3 2" xfId="157"/>
    <cellStyle name="Porcentagem 3 3" xfId="279"/>
    <cellStyle name="Porcentagem 4" xfId="18"/>
    <cellStyle name="Porcentagem 4 2" xfId="19"/>
    <cellStyle name="Porcentagem 4 2 2" xfId="158"/>
    <cellStyle name="Porcentagem 5" xfId="159"/>
    <cellStyle name="Porcentagem 6" xfId="160"/>
    <cellStyle name="Porcentagem 6 2" xfId="161"/>
    <cellStyle name="Porcentagem 6 2 2" xfId="280"/>
    <cellStyle name="Porcentagem 6 2 3" xfId="333"/>
    <cellStyle name="Porcentagem 6 3" xfId="281"/>
    <cellStyle name="Porcentagem 6 4" xfId="332"/>
    <cellStyle name="Porcentagem 7" xfId="162"/>
    <cellStyle name="Result" xfId="20"/>
    <cellStyle name="Result2" xfId="21"/>
    <cellStyle name="Sep. milhar [0]" xfId="163"/>
    <cellStyle name="Separador de m" xfId="164"/>
    <cellStyle name="Separador de milhares 2" xfId="22"/>
    <cellStyle name="Separador de milhares 2 2" xfId="165"/>
    <cellStyle name="Separador de milhares 2 2 2" xfId="282"/>
    <cellStyle name="Separador de milhares 2 3" xfId="283"/>
    <cellStyle name="Separador de milhares 3" xfId="166"/>
    <cellStyle name="Separador de milhares 4" xfId="23"/>
    <cellStyle name="Sepavador de milhares [0]_Pasta2" xfId="167"/>
    <cellStyle name="Standard_RP100_01 (metr.)" xfId="168"/>
    <cellStyle name="Titulo1" xfId="169"/>
    <cellStyle name="Titulo2" xfId="170"/>
    <cellStyle name="Vírgula" xfId="24" builtinId="3"/>
    <cellStyle name="Vírgula 10" xfId="171"/>
    <cellStyle name="Vírgula 10 2" xfId="172"/>
    <cellStyle name="Vírgula 10 2 2" xfId="284"/>
    <cellStyle name="Vírgula 10 2 3" xfId="335"/>
    <cellStyle name="Vírgula 10 3" xfId="285"/>
    <cellStyle name="Vírgula 10 4" xfId="334"/>
    <cellStyle name="Vírgula 11" xfId="173"/>
    <cellStyle name="Vírgula 11 2" xfId="286"/>
    <cellStyle name="Vírgula 12" xfId="174"/>
    <cellStyle name="Vírgula 12 2" xfId="287"/>
    <cellStyle name="Vírgula 12 3" xfId="336"/>
    <cellStyle name="Vírgula 13" xfId="175"/>
    <cellStyle name="Vírgula 2" xfId="25"/>
    <cellStyle name="Vírgula 2 2" xfId="176"/>
    <cellStyle name="Vírgula 2 2 2" xfId="288"/>
    <cellStyle name="Vírgula 2 3" xfId="289"/>
    <cellStyle name="Vírgula 2 3 2" xfId="351"/>
    <cellStyle name="Vírgula 2 4" xfId="290"/>
    <cellStyle name="Vírgula 3" xfId="26"/>
    <cellStyle name="Vírgula 3 2" xfId="27"/>
    <cellStyle name="Vírgula 3 2 2" xfId="291"/>
    <cellStyle name="Vírgula 3 3" xfId="292"/>
    <cellStyle name="Vírgula 4" xfId="28"/>
    <cellStyle name="Vírgula 5" xfId="29"/>
    <cellStyle name="Vírgula 5 2" xfId="30"/>
    <cellStyle name="Vírgula 5 2 2" xfId="177"/>
    <cellStyle name="Vírgula 6" xfId="31"/>
    <cellStyle name="Vírgula 6 2" xfId="178"/>
    <cellStyle name="Vírgula 6 2 2" xfId="293"/>
    <cellStyle name="Vírgula 6 3" xfId="179"/>
    <cellStyle name="Vírgula 6 3 2" xfId="294"/>
    <cellStyle name="Vírgula 6 4" xfId="295"/>
    <cellStyle name="Vírgula 6 5" xfId="303"/>
    <cellStyle name="Vírgula 7" xfId="180"/>
    <cellStyle name="Vírgula 7 2" xfId="181"/>
    <cellStyle name="Vírgula 7 2 2" xfId="296"/>
    <cellStyle name="Vírgula 7 2 3" xfId="338"/>
    <cellStyle name="Vírgula 7 3" xfId="182"/>
    <cellStyle name="Vírgula 7 3 2" xfId="297"/>
    <cellStyle name="Vírgula 7 3 3" xfId="339"/>
    <cellStyle name="Vírgula 7 4" xfId="183"/>
    <cellStyle name="Vírgula 7 4 2" xfId="34"/>
    <cellStyle name="Vírgula 7 4 2 2" xfId="347"/>
    <cellStyle name="Vírgula 7 4 3" xfId="340"/>
    <cellStyle name="Vírgula 7 5" xfId="184"/>
    <cellStyle name="Vírgula 7 5 2" xfId="345"/>
    <cellStyle name="Vírgula 7 6" xfId="337"/>
    <cellStyle name="Vírgula 8" xfId="185"/>
    <cellStyle name="Vírgula 8 2" xfId="186"/>
    <cellStyle name="Vírgula 8 2 2" xfId="298"/>
    <cellStyle name="Vírgula 8 2 3" xfId="342"/>
    <cellStyle name="Vírgula 8 3" xfId="187"/>
    <cellStyle name="Vírgula 8 3 2" xfId="299"/>
    <cellStyle name="Vírgula 8 3 3" xfId="343"/>
    <cellStyle name="Vírgula 8 4" xfId="300"/>
    <cellStyle name="Vírgula 8 5" xfId="341"/>
    <cellStyle name="Vírgula 9" xfId="188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638175</xdr:colOff>
      <xdr:row>0</xdr:row>
      <xdr:rowOff>104775</xdr:rowOff>
    </xdr:from>
    <xdr:to>
      <xdr:col>3</xdr:col>
      <xdr:colOff>733424</xdr:colOff>
      <xdr:row>2</xdr:row>
      <xdr:rowOff>95250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4775"/>
          <a:ext cx="914399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104775</xdr:colOff>
      <xdr:row>0</xdr:row>
      <xdr:rowOff>76200</xdr:rowOff>
    </xdr:from>
    <xdr:to>
      <xdr:col>2</xdr:col>
      <xdr:colOff>542926</xdr:colOff>
      <xdr:row>2</xdr:row>
      <xdr:rowOff>114300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76200"/>
          <a:ext cx="1085851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845820</xdr:colOff>
      <xdr:row>0</xdr:row>
      <xdr:rowOff>0</xdr:rowOff>
    </xdr:from>
    <xdr:to>
      <xdr:col>9</xdr:col>
      <xdr:colOff>1024346</xdr:colOff>
      <xdr:row>2</xdr:row>
      <xdr:rowOff>166389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98DA6A9F-5A68-47CB-9B63-B03EB5F77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9460" y="0"/>
          <a:ext cx="1283426" cy="486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0</xdr:row>
      <xdr:rowOff>66675</xdr:rowOff>
    </xdr:from>
    <xdr:to>
      <xdr:col>1</xdr:col>
      <xdr:colOff>609600</xdr:colOff>
      <xdr:row>1</xdr:row>
      <xdr:rowOff>133350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6675"/>
          <a:ext cx="6286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781050</xdr:colOff>
      <xdr:row>0</xdr:row>
      <xdr:rowOff>57150</xdr:rowOff>
    </xdr:from>
    <xdr:to>
      <xdr:col>1</xdr:col>
      <xdr:colOff>781050</xdr:colOff>
      <xdr:row>1</xdr:row>
      <xdr:rowOff>133350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57150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0"/>
  <sheetViews>
    <sheetView tabSelected="1" view="pageBreakPreview" topLeftCell="B253" zoomScaleNormal="70" zoomScaleSheetLayoutView="100" workbookViewId="0">
      <selection activeCell="B266" sqref="B266:G270"/>
    </sheetView>
  </sheetViews>
  <sheetFormatPr defaultColWidth="9.109375" defaultRowHeight="13.2" outlineLevelRow="1"/>
  <cols>
    <col min="1" max="1" width="3.5546875" style="5" customWidth="1"/>
    <col min="2" max="2" width="9.6640625" style="7" customWidth="1"/>
    <col min="3" max="3" width="12.33203125" style="7" customWidth="1"/>
    <col min="4" max="4" width="12" style="7" customWidth="1"/>
    <col min="5" max="5" width="72.6640625" style="9" customWidth="1"/>
    <col min="6" max="6" width="7.5546875" style="7" customWidth="1"/>
    <col min="7" max="7" width="13" style="69" customWidth="1"/>
    <col min="8" max="9" width="16.109375" style="69" customWidth="1"/>
    <col min="10" max="10" width="16.109375" style="103" customWidth="1"/>
    <col min="11" max="16384" width="9.109375" style="5"/>
  </cols>
  <sheetData>
    <row r="1" spans="1:10" ht="12.75" customHeight="1">
      <c r="A1" s="63"/>
      <c r="B1" s="190" t="s">
        <v>8</v>
      </c>
      <c r="C1" s="191"/>
      <c r="D1" s="191"/>
      <c r="E1" s="191"/>
      <c r="F1" s="191"/>
      <c r="G1" s="191"/>
      <c r="H1" s="191"/>
      <c r="I1" s="191"/>
      <c r="J1" s="192"/>
    </row>
    <row r="2" spans="1:10" ht="12.75" customHeight="1">
      <c r="A2" s="64"/>
      <c r="B2" s="193"/>
      <c r="C2" s="194"/>
      <c r="D2" s="194"/>
      <c r="E2" s="194"/>
      <c r="F2" s="194"/>
      <c r="G2" s="194"/>
      <c r="H2" s="194"/>
      <c r="I2" s="194"/>
      <c r="J2" s="195"/>
    </row>
    <row r="3" spans="1:10" ht="13.5" customHeight="1" thickBot="1">
      <c r="A3" s="64"/>
      <c r="B3" s="196"/>
      <c r="C3" s="197"/>
      <c r="D3" s="197"/>
      <c r="E3" s="197"/>
      <c r="F3" s="197"/>
      <c r="G3" s="197"/>
      <c r="H3" s="197"/>
      <c r="I3" s="197"/>
      <c r="J3" s="198"/>
    </row>
    <row r="4" spans="1:10" ht="21">
      <c r="A4" s="65"/>
      <c r="B4" s="66"/>
      <c r="C4" s="66"/>
      <c r="D4" s="66"/>
      <c r="E4" s="66"/>
      <c r="F4" s="66"/>
      <c r="G4" s="66"/>
      <c r="H4" s="66"/>
      <c r="I4" s="66"/>
      <c r="J4" s="66"/>
    </row>
    <row r="5" spans="1:10" ht="20.100000000000001" customHeight="1">
      <c r="A5" s="67"/>
      <c r="B5" s="68" t="s">
        <v>327</v>
      </c>
      <c r="C5" s="67"/>
      <c r="D5" s="67"/>
      <c r="E5" s="67"/>
      <c r="F5" s="67"/>
      <c r="G5" s="67"/>
      <c r="H5" s="67"/>
      <c r="I5" s="67"/>
      <c r="J5" s="67"/>
    </row>
    <row r="6" spans="1:10" ht="20.100000000000001" customHeight="1">
      <c r="A6" s="67"/>
      <c r="B6" s="68" t="s">
        <v>509</v>
      </c>
      <c r="C6" s="67"/>
      <c r="D6" s="67"/>
      <c r="E6" s="67"/>
      <c r="F6" s="67"/>
      <c r="I6" s="67"/>
      <c r="J6" s="67"/>
    </row>
    <row r="7" spans="1:10" ht="20.100000000000001" customHeight="1">
      <c r="A7" s="67"/>
      <c r="B7" s="68" t="s">
        <v>318</v>
      </c>
      <c r="C7" s="68" t="s">
        <v>326</v>
      </c>
      <c r="D7" s="67"/>
      <c r="E7" s="67"/>
      <c r="F7" s="67"/>
      <c r="G7" s="67"/>
      <c r="H7" s="67"/>
      <c r="I7" s="164" t="s">
        <v>320</v>
      </c>
      <c r="J7" s="165">
        <v>0.24979999999999999</v>
      </c>
    </row>
    <row r="8" spans="1:10" ht="20.100000000000001" customHeight="1">
      <c r="A8" s="67"/>
      <c r="B8" s="68" t="s">
        <v>510</v>
      </c>
      <c r="C8" s="67"/>
      <c r="D8" s="67"/>
      <c r="E8" s="67"/>
      <c r="F8" s="67"/>
      <c r="G8" s="67"/>
      <c r="H8" s="67"/>
      <c r="I8" s="67"/>
      <c r="J8" s="67"/>
    </row>
    <row r="9" spans="1:10" ht="20.100000000000001" customHeight="1">
      <c r="A9" s="67"/>
      <c r="B9" s="67"/>
      <c r="C9" s="67"/>
      <c r="D9" s="67"/>
      <c r="E9" s="67"/>
      <c r="F9" s="67"/>
      <c r="G9" s="67"/>
      <c r="H9" s="67"/>
      <c r="I9" s="67"/>
      <c r="J9" s="67"/>
    </row>
    <row r="10" spans="1:10" ht="20.100000000000001" customHeight="1" thickBot="1">
      <c r="A10" s="67"/>
      <c r="B10" s="40"/>
      <c r="C10" s="40"/>
      <c r="D10" s="40"/>
      <c r="E10" s="39"/>
      <c r="F10" s="41"/>
      <c r="G10" s="70"/>
      <c r="H10" s="71"/>
      <c r="I10" s="43"/>
      <c r="J10" s="104"/>
    </row>
    <row r="11" spans="1:10" ht="39" customHeight="1" thickBot="1">
      <c r="A11" s="67"/>
      <c r="B11" s="38" t="s">
        <v>0</v>
      </c>
      <c r="C11" s="38" t="s">
        <v>73</v>
      </c>
      <c r="D11" s="38" t="s">
        <v>74</v>
      </c>
      <c r="E11" s="38" t="s">
        <v>23</v>
      </c>
      <c r="F11" s="72" t="s">
        <v>217</v>
      </c>
      <c r="G11" s="73" t="s">
        <v>218</v>
      </c>
      <c r="H11" s="74" t="s">
        <v>219</v>
      </c>
      <c r="I11" s="74" t="s">
        <v>220</v>
      </c>
      <c r="J11" s="75" t="s">
        <v>24</v>
      </c>
    </row>
    <row r="12" spans="1:10" ht="19.5" customHeight="1">
      <c r="A12" s="67"/>
      <c r="B12" s="5"/>
      <c r="C12" s="5"/>
      <c r="D12" s="5"/>
      <c r="E12" s="6"/>
      <c r="G12" s="76"/>
      <c r="H12" s="77"/>
      <c r="I12" s="77"/>
      <c r="J12" s="5"/>
    </row>
    <row r="13" spans="1:10" s="20" customFormat="1" ht="19.5" customHeight="1">
      <c r="A13" s="5"/>
      <c r="B13" s="44" t="s">
        <v>328</v>
      </c>
      <c r="C13" s="36"/>
      <c r="D13" s="36"/>
      <c r="E13" s="37" t="s">
        <v>25</v>
      </c>
      <c r="F13" s="37"/>
      <c r="G13" s="78"/>
      <c r="H13" s="78"/>
      <c r="I13" s="78"/>
      <c r="J13" s="78"/>
    </row>
    <row r="14" spans="1:10" s="20" customFormat="1" ht="19.5" customHeight="1">
      <c r="B14" s="42" t="s">
        <v>329</v>
      </c>
      <c r="C14" s="42"/>
      <c r="D14" s="42"/>
      <c r="E14" s="45" t="s">
        <v>113</v>
      </c>
      <c r="F14" s="46"/>
      <c r="G14" s="61">
        <v>0</v>
      </c>
      <c r="H14" s="81"/>
      <c r="I14" s="82"/>
      <c r="J14" s="82"/>
    </row>
    <row r="15" spans="1:10" s="20" customFormat="1" ht="26.4">
      <c r="B15" s="105" t="s">
        <v>330</v>
      </c>
      <c r="C15" s="107">
        <v>92468</v>
      </c>
      <c r="D15" s="109" t="s">
        <v>33</v>
      </c>
      <c r="E15" s="25" t="s">
        <v>307</v>
      </c>
      <c r="F15" s="109" t="s">
        <v>5</v>
      </c>
      <c r="G15" s="61">
        <v>45.36</v>
      </c>
      <c r="H15" s="162">
        <v>63.69</v>
      </c>
      <c r="I15" s="82">
        <f>ROUNDDOWN(H15*(1+$J$7),2)</f>
        <v>79.59</v>
      </c>
      <c r="J15" s="82">
        <f>G15*I15</f>
        <v>3610.2024000000001</v>
      </c>
    </row>
    <row r="16" spans="1:10" s="20" customFormat="1" ht="19.5" customHeight="1">
      <c r="B16" s="105" t="s">
        <v>331</v>
      </c>
      <c r="C16" s="107">
        <v>92776</v>
      </c>
      <c r="D16" s="109" t="s">
        <v>33</v>
      </c>
      <c r="E16" s="106" t="s">
        <v>303</v>
      </c>
      <c r="F16" s="109" t="s">
        <v>79</v>
      </c>
      <c r="G16" s="61">
        <v>7.2999999999999995E-2</v>
      </c>
      <c r="H16" s="162">
        <v>9.84</v>
      </c>
      <c r="I16" s="82">
        <f t="shared" ref="I16:I20" si="0">ROUNDDOWN(H16*(1+$J$7),2)</f>
        <v>12.29</v>
      </c>
      <c r="J16" s="82">
        <f t="shared" ref="J16:J20" si="1">G16*I16</f>
        <v>0.89716999999999991</v>
      </c>
    </row>
    <row r="17" spans="1:10" s="20" customFormat="1" ht="19.5" customHeight="1">
      <c r="B17" s="105" t="s">
        <v>332</v>
      </c>
      <c r="C17" s="107">
        <v>92777</v>
      </c>
      <c r="D17" s="109" t="s">
        <v>33</v>
      </c>
      <c r="E17" s="106" t="s">
        <v>304</v>
      </c>
      <c r="F17" s="109" t="s">
        <v>79</v>
      </c>
      <c r="G17" s="61">
        <v>82.98</v>
      </c>
      <c r="H17" s="162">
        <v>8.7899999999999991</v>
      </c>
      <c r="I17" s="82">
        <f t="shared" si="0"/>
        <v>10.98</v>
      </c>
      <c r="J17" s="82">
        <f t="shared" si="1"/>
        <v>911.12040000000013</v>
      </c>
    </row>
    <row r="18" spans="1:10" s="20" customFormat="1" ht="19.5" customHeight="1">
      <c r="B18" s="105" t="s">
        <v>333</v>
      </c>
      <c r="C18" s="107">
        <v>92778</v>
      </c>
      <c r="D18" s="109" t="s">
        <v>33</v>
      </c>
      <c r="E18" s="106" t="s">
        <v>305</v>
      </c>
      <c r="F18" s="109" t="s">
        <v>79</v>
      </c>
      <c r="G18" s="61">
        <v>10.08</v>
      </c>
      <c r="H18" s="162">
        <v>6.99</v>
      </c>
      <c r="I18" s="82">
        <f t="shared" si="0"/>
        <v>8.73</v>
      </c>
      <c r="J18" s="82">
        <f t="shared" si="1"/>
        <v>87.998400000000004</v>
      </c>
    </row>
    <row r="19" spans="1:10" s="20" customFormat="1" ht="19.5" customHeight="1">
      <c r="B19" s="105" t="s">
        <v>334</v>
      </c>
      <c r="C19" s="107">
        <v>92775</v>
      </c>
      <c r="D19" s="109" t="s">
        <v>33</v>
      </c>
      <c r="E19" s="25" t="s">
        <v>306</v>
      </c>
      <c r="F19" s="109" t="s">
        <v>79</v>
      </c>
      <c r="G19" s="61">
        <v>37.9</v>
      </c>
      <c r="H19" s="163">
        <v>12</v>
      </c>
      <c r="I19" s="82">
        <f t="shared" si="0"/>
        <v>14.99</v>
      </c>
      <c r="J19" s="82">
        <f t="shared" si="1"/>
        <v>568.12099999999998</v>
      </c>
    </row>
    <row r="20" spans="1:10" s="20" customFormat="1" ht="19.5" customHeight="1">
      <c r="B20" s="105" t="s">
        <v>335</v>
      </c>
      <c r="C20" s="107">
        <v>92720</v>
      </c>
      <c r="D20" s="109" t="s">
        <v>33</v>
      </c>
      <c r="E20" s="25" t="s">
        <v>216</v>
      </c>
      <c r="F20" s="109" t="s">
        <v>27</v>
      </c>
      <c r="G20" s="61">
        <v>2.78</v>
      </c>
      <c r="H20" s="163">
        <v>306.91000000000003</v>
      </c>
      <c r="I20" s="82">
        <f t="shared" si="0"/>
        <v>383.57</v>
      </c>
      <c r="J20" s="82">
        <f t="shared" si="1"/>
        <v>1066.3245999999999</v>
      </c>
    </row>
    <row r="21" spans="1:10" ht="19.5" customHeight="1">
      <c r="B21" s="83"/>
      <c r="C21" s="84"/>
      <c r="D21" s="84"/>
      <c r="E21" s="84"/>
      <c r="F21" s="84"/>
      <c r="G21" s="84"/>
      <c r="H21" s="62" t="s">
        <v>221</v>
      </c>
      <c r="I21" s="85"/>
      <c r="J21" s="86">
        <f>SUM(J15:J20)</f>
        <v>6244.6639700000005</v>
      </c>
    </row>
    <row r="22" spans="1:10" ht="19.5" customHeight="1">
      <c r="B22" s="1"/>
      <c r="C22" s="1"/>
      <c r="D22" s="1"/>
      <c r="E22" s="87"/>
      <c r="F22" s="88"/>
      <c r="G22" s="89"/>
      <c r="H22" s="90"/>
      <c r="I22" s="90"/>
      <c r="J22" s="91"/>
    </row>
    <row r="23" spans="1:10" ht="19.5" customHeight="1">
      <c r="B23" s="44" t="s">
        <v>336</v>
      </c>
      <c r="C23" s="36"/>
      <c r="D23" s="36"/>
      <c r="E23" s="37" t="s">
        <v>49</v>
      </c>
      <c r="F23" s="37"/>
      <c r="G23" s="78"/>
      <c r="H23" s="78"/>
      <c r="I23" s="78"/>
      <c r="J23" s="78"/>
    </row>
    <row r="24" spans="1:10" ht="26.4">
      <c r="A24" s="20"/>
      <c r="B24" s="105" t="s">
        <v>337</v>
      </c>
      <c r="C24" s="105" t="s">
        <v>133</v>
      </c>
      <c r="D24" s="109" t="s">
        <v>78</v>
      </c>
      <c r="E24" s="25" t="s">
        <v>163</v>
      </c>
      <c r="F24" s="26" t="s">
        <v>5</v>
      </c>
      <c r="G24" s="61">
        <v>12.92</v>
      </c>
      <c r="H24" s="81">
        <v>381.2</v>
      </c>
      <c r="I24" s="82">
        <f>ROUNDDOWN(H24*(1+$J$7),2)</f>
        <v>476.42</v>
      </c>
      <c r="J24" s="82">
        <f>G24*I24</f>
        <v>6155.3464000000004</v>
      </c>
    </row>
    <row r="25" spans="1:10" ht="19.5" customHeight="1">
      <c r="B25" s="83"/>
      <c r="C25" s="84"/>
      <c r="D25" s="84"/>
      <c r="E25" s="84"/>
      <c r="F25" s="84"/>
      <c r="G25" s="84"/>
      <c r="H25" s="62" t="s">
        <v>221</v>
      </c>
      <c r="I25" s="85"/>
      <c r="J25" s="86">
        <f>SUM(J24)</f>
        <v>6155.3464000000004</v>
      </c>
    </row>
    <row r="26" spans="1:10" ht="19.5" customHeight="1">
      <c r="B26" s="1"/>
      <c r="C26" s="1"/>
      <c r="D26" s="1"/>
      <c r="E26" s="87"/>
      <c r="F26" s="88"/>
      <c r="G26" s="89"/>
      <c r="H26" s="90"/>
      <c r="I26" s="90"/>
      <c r="J26" s="91"/>
    </row>
    <row r="27" spans="1:10" ht="19.5" customHeight="1">
      <c r="B27" s="44" t="s">
        <v>338</v>
      </c>
      <c r="C27" s="36"/>
      <c r="D27" s="36"/>
      <c r="E27" s="37" t="s">
        <v>4</v>
      </c>
      <c r="F27" s="37"/>
      <c r="G27" s="78"/>
      <c r="H27" s="78"/>
      <c r="I27" s="78"/>
      <c r="J27" s="78"/>
    </row>
    <row r="28" spans="1:10" ht="19.5" customHeight="1">
      <c r="B28" s="92" t="s">
        <v>339</v>
      </c>
      <c r="C28" s="3"/>
      <c r="D28" s="3"/>
      <c r="E28" s="53" t="s">
        <v>34</v>
      </c>
      <c r="F28" s="107"/>
      <c r="G28" s="61"/>
      <c r="H28" s="81"/>
      <c r="I28" s="82"/>
      <c r="J28" s="82"/>
    </row>
    <row r="29" spans="1:10" ht="26.4">
      <c r="B29" s="105" t="s">
        <v>340</v>
      </c>
      <c r="C29" s="107">
        <v>91314</v>
      </c>
      <c r="D29" s="109" t="s">
        <v>33</v>
      </c>
      <c r="E29" s="25" t="s">
        <v>249</v>
      </c>
      <c r="F29" s="107" t="s">
        <v>2</v>
      </c>
      <c r="G29" s="61">
        <v>7</v>
      </c>
      <c r="H29" s="81">
        <v>711.48</v>
      </c>
      <c r="I29" s="82">
        <f>ROUNDDOWN(H29*(1+$J$7),2)</f>
        <v>889.2</v>
      </c>
      <c r="J29" s="82">
        <f>G29*I29</f>
        <v>6224.4000000000005</v>
      </c>
    </row>
    <row r="30" spans="1:10" ht="26.4">
      <c r="B30" s="105" t="s">
        <v>341</v>
      </c>
      <c r="C30" s="107">
        <v>91314</v>
      </c>
      <c r="D30" s="109" t="s">
        <v>33</v>
      </c>
      <c r="E30" s="25" t="s">
        <v>250</v>
      </c>
      <c r="F30" s="107" t="s">
        <v>2</v>
      </c>
      <c r="G30" s="61">
        <v>7</v>
      </c>
      <c r="H30" s="81">
        <v>711.48</v>
      </c>
      <c r="I30" s="82">
        <f t="shared" ref="I30:I55" si="2">ROUNDDOWN(H30*(1+$J$7),2)</f>
        <v>889.2</v>
      </c>
      <c r="J30" s="82">
        <f t="shared" ref="J30:J55" si="3">G30*I30</f>
        <v>6224.4000000000005</v>
      </c>
    </row>
    <row r="31" spans="1:10" ht="26.4">
      <c r="B31" s="105" t="s">
        <v>342</v>
      </c>
      <c r="C31" s="107">
        <v>91314</v>
      </c>
      <c r="D31" s="109" t="s">
        <v>33</v>
      </c>
      <c r="E31" s="25" t="s">
        <v>251</v>
      </c>
      <c r="F31" s="107" t="s">
        <v>2</v>
      </c>
      <c r="G31" s="61">
        <v>2</v>
      </c>
      <c r="H31" s="81">
        <v>711.48</v>
      </c>
      <c r="I31" s="82">
        <f t="shared" si="2"/>
        <v>889.2</v>
      </c>
      <c r="J31" s="82">
        <f t="shared" si="3"/>
        <v>1778.4</v>
      </c>
    </row>
    <row r="32" spans="1:10" ht="26.4">
      <c r="B32" s="105" t="s">
        <v>343</v>
      </c>
      <c r="C32" s="107">
        <v>91334</v>
      </c>
      <c r="D32" s="109" t="s">
        <v>33</v>
      </c>
      <c r="E32" s="25" t="s">
        <v>252</v>
      </c>
      <c r="F32" s="107" t="s">
        <v>2</v>
      </c>
      <c r="G32" s="61">
        <v>1</v>
      </c>
      <c r="H32" s="81">
        <v>1006.43</v>
      </c>
      <c r="I32" s="82">
        <f t="shared" si="2"/>
        <v>1257.83</v>
      </c>
      <c r="J32" s="82">
        <f t="shared" si="3"/>
        <v>1257.83</v>
      </c>
    </row>
    <row r="33" spans="2:10" ht="26.4">
      <c r="B33" s="105" t="s">
        <v>344</v>
      </c>
      <c r="C33" s="107">
        <v>91334</v>
      </c>
      <c r="D33" s="109" t="s">
        <v>33</v>
      </c>
      <c r="E33" s="25" t="s">
        <v>253</v>
      </c>
      <c r="F33" s="107" t="s">
        <v>2</v>
      </c>
      <c r="G33" s="61">
        <v>3</v>
      </c>
      <c r="H33" s="81">
        <v>1006.43</v>
      </c>
      <c r="I33" s="82">
        <f t="shared" si="2"/>
        <v>1257.83</v>
      </c>
      <c r="J33" s="82">
        <f t="shared" si="3"/>
        <v>3773.49</v>
      </c>
    </row>
    <row r="34" spans="2:10" ht="26.4">
      <c r="B34" s="105" t="s">
        <v>345</v>
      </c>
      <c r="C34" s="107">
        <v>91314</v>
      </c>
      <c r="D34" s="109" t="s">
        <v>33</v>
      </c>
      <c r="E34" s="25" t="s">
        <v>254</v>
      </c>
      <c r="F34" s="107" t="s">
        <v>2</v>
      </c>
      <c r="G34" s="61">
        <v>3</v>
      </c>
      <c r="H34" s="81">
        <v>711.48</v>
      </c>
      <c r="I34" s="82">
        <f t="shared" si="2"/>
        <v>889.2</v>
      </c>
      <c r="J34" s="82">
        <f t="shared" si="3"/>
        <v>2667.6000000000004</v>
      </c>
    </row>
    <row r="35" spans="2:10" ht="26.4">
      <c r="B35" s="105" t="s">
        <v>346</v>
      </c>
      <c r="C35" s="107">
        <v>91314</v>
      </c>
      <c r="D35" s="109" t="s">
        <v>33</v>
      </c>
      <c r="E35" s="25" t="s">
        <v>255</v>
      </c>
      <c r="F35" s="107" t="s">
        <v>2</v>
      </c>
      <c r="G35" s="61">
        <v>2</v>
      </c>
      <c r="H35" s="81">
        <v>711.48</v>
      </c>
      <c r="I35" s="82">
        <f t="shared" si="2"/>
        <v>889.2</v>
      </c>
      <c r="J35" s="82">
        <f t="shared" si="3"/>
        <v>1778.4</v>
      </c>
    </row>
    <row r="36" spans="2:10" ht="19.5" customHeight="1">
      <c r="B36" s="92" t="s">
        <v>347</v>
      </c>
      <c r="C36" s="26"/>
      <c r="D36" s="4"/>
      <c r="E36" s="27" t="s">
        <v>35</v>
      </c>
      <c r="F36" s="107"/>
      <c r="G36" s="61">
        <v>0</v>
      </c>
      <c r="H36" s="81"/>
      <c r="I36" s="82"/>
      <c r="J36" s="82"/>
    </row>
    <row r="37" spans="2:10" ht="26.4">
      <c r="B37" s="105" t="s">
        <v>348</v>
      </c>
      <c r="C37" s="26">
        <v>36080</v>
      </c>
      <c r="D37" s="161" t="s">
        <v>321</v>
      </c>
      <c r="E37" s="25" t="s">
        <v>256</v>
      </c>
      <c r="F37" s="105" t="s">
        <v>2</v>
      </c>
      <c r="G37" s="61">
        <v>20</v>
      </c>
      <c r="H37" s="81">
        <v>139.35</v>
      </c>
      <c r="I37" s="82">
        <f t="shared" si="2"/>
        <v>174.15</v>
      </c>
      <c r="J37" s="82">
        <f t="shared" si="3"/>
        <v>3483</v>
      </c>
    </row>
    <row r="38" spans="2:10" ht="19.5" customHeight="1">
      <c r="B38" s="105" t="s">
        <v>349</v>
      </c>
      <c r="C38" s="105" t="s">
        <v>115</v>
      </c>
      <c r="D38" s="109" t="s">
        <v>33</v>
      </c>
      <c r="E38" s="25" t="s">
        <v>257</v>
      </c>
      <c r="F38" s="107" t="s">
        <v>2</v>
      </c>
      <c r="G38" s="61">
        <v>5</v>
      </c>
      <c r="H38" s="81">
        <v>32.19</v>
      </c>
      <c r="I38" s="82">
        <f t="shared" si="2"/>
        <v>40.229999999999997</v>
      </c>
      <c r="J38" s="82">
        <f t="shared" si="3"/>
        <v>201.14999999999998</v>
      </c>
    </row>
    <row r="39" spans="2:10" ht="19.5" customHeight="1">
      <c r="B39" s="3" t="s">
        <v>350</v>
      </c>
      <c r="C39" s="26"/>
      <c r="D39" s="3"/>
      <c r="E39" s="53" t="s">
        <v>36</v>
      </c>
      <c r="F39" s="107"/>
      <c r="G39" s="61">
        <v>0</v>
      </c>
      <c r="H39" s="81"/>
      <c r="I39" s="82"/>
      <c r="J39" s="82"/>
    </row>
    <row r="40" spans="2:10" ht="39.6">
      <c r="B40" s="105" t="s">
        <v>351</v>
      </c>
      <c r="C40" s="107">
        <v>94805</v>
      </c>
      <c r="D40" s="109" t="s">
        <v>33</v>
      </c>
      <c r="E40" s="25" t="s">
        <v>258</v>
      </c>
      <c r="F40" s="107" t="s">
        <v>2</v>
      </c>
      <c r="G40" s="61">
        <v>1</v>
      </c>
      <c r="H40" s="81">
        <v>1367.62</v>
      </c>
      <c r="I40" s="82">
        <f t="shared" si="2"/>
        <v>1709.25</v>
      </c>
      <c r="J40" s="82">
        <f t="shared" si="3"/>
        <v>1709.25</v>
      </c>
    </row>
    <row r="41" spans="2:10" ht="19.5" customHeight="1">
      <c r="B41" s="3" t="s">
        <v>352</v>
      </c>
      <c r="C41" s="26"/>
      <c r="D41" s="26"/>
      <c r="E41" s="51" t="s">
        <v>37</v>
      </c>
      <c r="F41" s="51"/>
      <c r="G41" s="61">
        <v>0</v>
      </c>
      <c r="H41" s="81"/>
      <c r="I41" s="82"/>
      <c r="J41" s="82"/>
    </row>
    <row r="42" spans="2:10" ht="26.4">
      <c r="B42" s="105" t="s">
        <v>353</v>
      </c>
      <c r="C42" s="108">
        <v>94559</v>
      </c>
      <c r="D42" s="109" t="s">
        <v>33</v>
      </c>
      <c r="E42" s="25" t="s">
        <v>147</v>
      </c>
      <c r="F42" s="107" t="s">
        <v>5</v>
      </c>
      <c r="G42" s="61">
        <v>0.24</v>
      </c>
      <c r="H42" s="81">
        <v>957.67</v>
      </c>
      <c r="I42" s="82">
        <f t="shared" si="2"/>
        <v>1196.8900000000001</v>
      </c>
      <c r="J42" s="82">
        <f t="shared" si="3"/>
        <v>287.25360000000001</v>
      </c>
    </row>
    <row r="43" spans="2:10" ht="26.4">
      <c r="B43" s="105" t="s">
        <v>354</v>
      </c>
      <c r="C43" s="108">
        <v>94562</v>
      </c>
      <c r="D43" s="109" t="s">
        <v>33</v>
      </c>
      <c r="E43" s="25" t="s">
        <v>259</v>
      </c>
      <c r="F43" s="107" t="s">
        <v>5</v>
      </c>
      <c r="G43" s="61">
        <v>1.08</v>
      </c>
      <c r="H43" s="81">
        <v>955.56</v>
      </c>
      <c r="I43" s="82">
        <f t="shared" si="2"/>
        <v>1194.25</v>
      </c>
      <c r="J43" s="82">
        <f t="shared" si="3"/>
        <v>1289.7900000000002</v>
      </c>
    </row>
    <row r="44" spans="2:10" ht="26.4">
      <c r="B44" s="105" t="s">
        <v>355</v>
      </c>
      <c r="C44" s="108">
        <v>94559</v>
      </c>
      <c r="D44" s="109" t="s">
        <v>33</v>
      </c>
      <c r="E44" s="25" t="s">
        <v>148</v>
      </c>
      <c r="F44" s="107" t="s">
        <v>5</v>
      </c>
      <c r="G44" s="61">
        <v>3.2</v>
      </c>
      <c r="H44" s="81">
        <v>957.67</v>
      </c>
      <c r="I44" s="82">
        <f t="shared" si="2"/>
        <v>1196.8900000000001</v>
      </c>
      <c r="J44" s="82">
        <f t="shared" si="3"/>
        <v>3830.0480000000007</v>
      </c>
    </row>
    <row r="45" spans="2:10" ht="26.4">
      <c r="B45" s="105" t="s">
        <v>356</v>
      </c>
      <c r="C45" s="108">
        <v>94562</v>
      </c>
      <c r="D45" s="109" t="s">
        <v>33</v>
      </c>
      <c r="E45" s="25" t="s">
        <v>260</v>
      </c>
      <c r="F45" s="107" t="s">
        <v>5</v>
      </c>
      <c r="G45" s="61">
        <v>0.6</v>
      </c>
      <c r="H45" s="81">
        <v>955.56</v>
      </c>
      <c r="I45" s="82">
        <f t="shared" si="2"/>
        <v>1194.25</v>
      </c>
      <c r="J45" s="82">
        <f t="shared" si="3"/>
        <v>716.55</v>
      </c>
    </row>
    <row r="46" spans="2:10" ht="26.4">
      <c r="B46" s="105" t="s">
        <v>357</v>
      </c>
      <c r="C46" s="108">
        <v>94562</v>
      </c>
      <c r="D46" s="109" t="s">
        <v>33</v>
      </c>
      <c r="E46" s="25" t="s">
        <v>149</v>
      </c>
      <c r="F46" s="107" t="s">
        <v>5</v>
      </c>
      <c r="G46" s="61">
        <v>6</v>
      </c>
      <c r="H46" s="81">
        <v>955.56</v>
      </c>
      <c r="I46" s="82">
        <f t="shared" si="2"/>
        <v>1194.25</v>
      </c>
      <c r="J46" s="82">
        <f t="shared" si="3"/>
        <v>7165.5</v>
      </c>
    </row>
    <row r="47" spans="2:10" ht="26.4">
      <c r="B47" s="105" t="s">
        <v>358</v>
      </c>
      <c r="C47" s="108">
        <v>94559</v>
      </c>
      <c r="D47" s="109" t="s">
        <v>33</v>
      </c>
      <c r="E47" s="25" t="s">
        <v>150</v>
      </c>
      <c r="F47" s="107" t="s">
        <v>5</v>
      </c>
      <c r="G47" s="61">
        <v>3.3</v>
      </c>
      <c r="H47" s="81">
        <v>957.67</v>
      </c>
      <c r="I47" s="82">
        <f t="shared" si="2"/>
        <v>1196.8900000000001</v>
      </c>
      <c r="J47" s="82">
        <f t="shared" si="3"/>
        <v>3949.7370000000001</v>
      </c>
    </row>
    <row r="48" spans="2:10" ht="26.4">
      <c r="B48" s="105" t="s">
        <v>359</v>
      </c>
      <c r="C48" s="108">
        <v>94559</v>
      </c>
      <c r="D48" s="109" t="s">
        <v>33</v>
      </c>
      <c r="E48" s="25" t="s">
        <v>151</v>
      </c>
      <c r="F48" s="107" t="s">
        <v>5</v>
      </c>
      <c r="G48" s="61">
        <v>8.8000000000000007</v>
      </c>
      <c r="H48" s="81">
        <v>957.67</v>
      </c>
      <c r="I48" s="82">
        <f t="shared" si="2"/>
        <v>1196.8900000000001</v>
      </c>
      <c r="J48" s="82">
        <f t="shared" si="3"/>
        <v>10532.632000000001</v>
      </c>
    </row>
    <row r="49" spans="1:10" ht="26.4">
      <c r="B49" s="105" t="s">
        <v>360</v>
      </c>
      <c r="C49" s="108">
        <v>94559</v>
      </c>
      <c r="D49" s="109" t="s">
        <v>33</v>
      </c>
      <c r="E49" s="25" t="s">
        <v>152</v>
      </c>
      <c r="F49" s="107" t="s">
        <v>5</v>
      </c>
      <c r="G49" s="61">
        <v>67.760000000000005</v>
      </c>
      <c r="H49" s="81">
        <v>957.67</v>
      </c>
      <c r="I49" s="82">
        <f t="shared" si="2"/>
        <v>1196.8900000000001</v>
      </c>
      <c r="J49" s="82">
        <f t="shared" si="3"/>
        <v>81101.266400000008</v>
      </c>
    </row>
    <row r="50" spans="1:10" ht="26.4">
      <c r="B50" s="105" t="s">
        <v>361</v>
      </c>
      <c r="C50" s="108">
        <v>94562</v>
      </c>
      <c r="D50" s="109" t="s">
        <v>33</v>
      </c>
      <c r="E50" s="25" t="s">
        <v>261</v>
      </c>
      <c r="F50" s="107" t="s">
        <v>5</v>
      </c>
      <c r="G50" s="61">
        <v>6.48</v>
      </c>
      <c r="H50" s="81">
        <v>955.56</v>
      </c>
      <c r="I50" s="82">
        <f t="shared" si="2"/>
        <v>1194.25</v>
      </c>
      <c r="J50" s="82">
        <f t="shared" si="3"/>
        <v>7738.7400000000007</v>
      </c>
    </row>
    <row r="51" spans="1:10" ht="19.5" customHeight="1">
      <c r="B51" s="105" t="s">
        <v>362</v>
      </c>
      <c r="C51" s="107">
        <v>85010</v>
      </c>
      <c r="D51" s="109" t="s">
        <v>33</v>
      </c>
      <c r="E51" s="25" t="s">
        <v>262</v>
      </c>
      <c r="F51" s="107" t="s">
        <v>5</v>
      </c>
      <c r="G51" s="61">
        <v>1.98</v>
      </c>
      <c r="H51" s="81">
        <v>355.41</v>
      </c>
      <c r="I51" s="82">
        <f t="shared" si="2"/>
        <v>444.19</v>
      </c>
      <c r="J51" s="82">
        <f t="shared" si="3"/>
        <v>879.49620000000004</v>
      </c>
    </row>
    <row r="52" spans="1:10" ht="19.5" customHeight="1">
      <c r="B52" s="3" t="s">
        <v>363</v>
      </c>
      <c r="C52" s="26"/>
      <c r="D52" s="26"/>
      <c r="E52" s="27" t="s">
        <v>38</v>
      </c>
      <c r="F52" s="26"/>
      <c r="G52" s="61">
        <v>0</v>
      </c>
      <c r="H52" s="81"/>
      <c r="I52" s="82"/>
      <c r="J52" s="82"/>
    </row>
    <row r="53" spans="1:10" ht="19.5" customHeight="1">
      <c r="B53" s="105" t="s">
        <v>364</v>
      </c>
      <c r="C53" s="107">
        <v>72118</v>
      </c>
      <c r="D53" s="109" t="s">
        <v>33</v>
      </c>
      <c r="E53" s="25" t="s">
        <v>39</v>
      </c>
      <c r="F53" s="26" t="s">
        <v>5</v>
      </c>
      <c r="G53" s="61">
        <v>2</v>
      </c>
      <c r="H53" s="81">
        <v>153.87</v>
      </c>
      <c r="I53" s="82">
        <f t="shared" si="2"/>
        <v>192.3</v>
      </c>
      <c r="J53" s="82">
        <f t="shared" si="3"/>
        <v>384.6</v>
      </c>
    </row>
    <row r="54" spans="1:10" ht="19.5" customHeight="1">
      <c r="B54" s="105" t="s">
        <v>365</v>
      </c>
      <c r="C54" s="107">
        <v>72118</v>
      </c>
      <c r="D54" s="109" t="s">
        <v>33</v>
      </c>
      <c r="E54" s="25" t="s">
        <v>263</v>
      </c>
      <c r="F54" s="26" t="s">
        <v>5</v>
      </c>
      <c r="G54" s="61">
        <v>89.78</v>
      </c>
      <c r="H54" s="81">
        <v>153.87</v>
      </c>
      <c r="I54" s="82">
        <f t="shared" si="2"/>
        <v>192.3</v>
      </c>
      <c r="J54" s="82">
        <f t="shared" si="3"/>
        <v>17264.694</v>
      </c>
    </row>
    <row r="55" spans="1:10" ht="19.5" customHeight="1">
      <c r="B55" s="105" t="s">
        <v>366</v>
      </c>
      <c r="C55" s="107">
        <v>85005</v>
      </c>
      <c r="D55" s="109" t="s">
        <v>33</v>
      </c>
      <c r="E55" s="25" t="s">
        <v>165</v>
      </c>
      <c r="F55" s="26" t="s">
        <v>5</v>
      </c>
      <c r="G55" s="61">
        <v>4.4000000000000004</v>
      </c>
      <c r="H55" s="81">
        <v>328.03</v>
      </c>
      <c r="I55" s="82">
        <f t="shared" si="2"/>
        <v>409.97</v>
      </c>
      <c r="J55" s="82">
        <f t="shared" si="3"/>
        <v>1803.8680000000002</v>
      </c>
    </row>
    <row r="56" spans="1:10" ht="19.5" customHeight="1">
      <c r="B56" s="83"/>
      <c r="C56" s="84"/>
      <c r="D56" s="84"/>
      <c r="E56" s="84"/>
      <c r="F56" s="84"/>
      <c r="G56" s="84"/>
      <c r="H56" s="62" t="s">
        <v>221</v>
      </c>
      <c r="I56" s="85"/>
      <c r="J56" s="86">
        <f>SUM(J29:J55)</f>
        <v>166042.09519999998</v>
      </c>
    </row>
    <row r="57" spans="1:10" ht="19.5" customHeight="1">
      <c r="B57" s="1"/>
      <c r="C57" s="1"/>
      <c r="D57" s="1"/>
      <c r="E57" s="87"/>
      <c r="F57" s="88"/>
      <c r="G57" s="89"/>
      <c r="H57" s="90"/>
      <c r="I57" s="90"/>
      <c r="J57" s="91"/>
    </row>
    <row r="58" spans="1:10" ht="19.5" customHeight="1">
      <c r="B58" s="44" t="s">
        <v>367</v>
      </c>
      <c r="C58" s="36"/>
      <c r="D58" s="36"/>
      <c r="E58" s="37" t="s">
        <v>51</v>
      </c>
      <c r="F58" s="37"/>
      <c r="G58" s="78"/>
      <c r="H58" s="78"/>
      <c r="I58" s="78"/>
      <c r="J58" s="78"/>
    </row>
    <row r="59" spans="1:10" ht="26.4">
      <c r="B59" s="105" t="s">
        <v>9</v>
      </c>
      <c r="C59" s="107">
        <v>92550</v>
      </c>
      <c r="D59" s="109" t="s">
        <v>33</v>
      </c>
      <c r="E59" s="25" t="s">
        <v>264</v>
      </c>
      <c r="F59" s="57" t="s">
        <v>2</v>
      </c>
      <c r="G59" s="61">
        <v>14</v>
      </c>
      <c r="H59" s="81">
        <v>1336.85</v>
      </c>
      <c r="I59" s="82">
        <f>ROUNDDOWN(H59*(1+$J$7),2)</f>
        <v>1670.79</v>
      </c>
      <c r="J59" s="82">
        <f>G59*I59</f>
        <v>23391.059999999998</v>
      </c>
    </row>
    <row r="60" spans="1:10" ht="26.4">
      <c r="B60" s="105" t="s">
        <v>368</v>
      </c>
      <c r="C60" s="107">
        <v>92549</v>
      </c>
      <c r="D60" s="109" t="s">
        <v>33</v>
      </c>
      <c r="E60" s="25" t="s">
        <v>265</v>
      </c>
      <c r="F60" s="57" t="s">
        <v>2</v>
      </c>
      <c r="G60" s="61">
        <v>6</v>
      </c>
      <c r="H60" s="81">
        <v>1128.3800000000001</v>
      </c>
      <c r="I60" s="82">
        <f t="shared" ref="I60:I66" si="4">ROUNDDOWN(H60*(1+$J$7),2)</f>
        <v>1410.24</v>
      </c>
      <c r="J60" s="82">
        <f t="shared" ref="J60:J66" si="5">G60*I60</f>
        <v>8461.44</v>
      </c>
    </row>
    <row r="61" spans="1:10" ht="26.4">
      <c r="B61" s="105" t="s">
        <v>369</v>
      </c>
      <c r="C61" s="107">
        <v>92548</v>
      </c>
      <c r="D61" s="109" t="s">
        <v>33</v>
      </c>
      <c r="E61" s="25" t="s">
        <v>266</v>
      </c>
      <c r="F61" s="57" t="s">
        <v>2</v>
      </c>
      <c r="G61" s="61">
        <v>4</v>
      </c>
      <c r="H61" s="81">
        <v>864.59</v>
      </c>
      <c r="I61" s="82">
        <f t="shared" si="4"/>
        <v>1080.56</v>
      </c>
      <c r="J61" s="82">
        <f t="shared" si="5"/>
        <v>4322.24</v>
      </c>
    </row>
    <row r="62" spans="1:10" s="20" customFormat="1" ht="26.4">
      <c r="A62" s="5"/>
      <c r="B62" s="105" t="s">
        <v>370</v>
      </c>
      <c r="C62" s="107">
        <v>92584</v>
      </c>
      <c r="D62" s="109" t="s">
        <v>33</v>
      </c>
      <c r="E62" s="25" t="s">
        <v>267</v>
      </c>
      <c r="F62" s="57" t="s">
        <v>2</v>
      </c>
      <c r="G62" s="61">
        <v>4</v>
      </c>
      <c r="H62" s="81">
        <v>745.57</v>
      </c>
      <c r="I62" s="82">
        <f t="shared" si="4"/>
        <v>931.81</v>
      </c>
      <c r="J62" s="82">
        <f t="shared" si="5"/>
        <v>3727.24</v>
      </c>
    </row>
    <row r="63" spans="1:10" ht="26.4">
      <c r="B63" s="105" t="s">
        <v>371</v>
      </c>
      <c r="C63" s="107">
        <v>92540</v>
      </c>
      <c r="D63" s="109" t="s">
        <v>33</v>
      </c>
      <c r="E63" s="25" t="s">
        <v>268</v>
      </c>
      <c r="F63" s="107" t="s">
        <v>5</v>
      </c>
      <c r="G63" s="61">
        <v>737.6</v>
      </c>
      <c r="H63" s="81">
        <v>49.75</v>
      </c>
      <c r="I63" s="82">
        <f t="shared" si="4"/>
        <v>62.17</v>
      </c>
      <c r="J63" s="82">
        <f t="shared" si="5"/>
        <v>45856.592000000004</v>
      </c>
    </row>
    <row r="64" spans="1:10" ht="19.5" customHeight="1">
      <c r="B64" s="105" t="s">
        <v>372</v>
      </c>
      <c r="C64" s="107">
        <v>40905</v>
      </c>
      <c r="D64" s="109" t="s">
        <v>33</v>
      </c>
      <c r="E64" s="25" t="s">
        <v>269</v>
      </c>
      <c r="F64" s="107" t="s">
        <v>5</v>
      </c>
      <c r="G64" s="61">
        <v>1062.8699999999999</v>
      </c>
      <c r="H64" s="81">
        <v>21.44</v>
      </c>
      <c r="I64" s="82">
        <f t="shared" si="4"/>
        <v>26.79</v>
      </c>
      <c r="J64" s="82">
        <f t="shared" si="5"/>
        <v>28474.287299999996</v>
      </c>
    </row>
    <row r="65" spans="1:10" ht="19.5" customHeight="1">
      <c r="A65" s="20"/>
      <c r="B65" s="105" t="s">
        <v>373</v>
      </c>
      <c r="C65" s="108">
        <v>94441</v>
      </c>
      <c r="D65" s="109" t="s">
        <v>33</v>
      </c>
      <c r="E65" s="25" t="s">
        <v>114</v>
      </c>
      <c r="F65" s="107" t="s">
        <v>5</v>
      </c>
      <c r="G65" s="61">
        <v>737.6</v>
      </c>
      <c r="H65" s="81">
        <v>39.49</v>
      </c>
      <c r="I65" s="82">
        <f t="shared" si="4"/>
        <v>49.35</v>
      </c>
      <c r="J65" s="82">
        <f t="shared" si="5"/>
        <v>36400.560000000005</v>
      </c>
    </row>
    <row r="66" spans="1:10" ht="19.5" customHeight="1">
      <c r="B66" s="105" t="s">
        <v>374</v>
      </c>
      <c r="C66" s="108">
        <v>94221</v>
      </c>
      <c r="D66" s="109" t="s">
        <v>33</v>
      </c>
      <c r="E66" s="25" t="s">
        <v>50</v>
      </c>
      <c r="F66" s="107" t="s">
        <v>1</v>
      </c>
      <c r="G66" s="61">
        <v>132.55000000000001</v>
      </c>
      <c r="H66" s="81">
        <v>18.84</v>
      </c>
      <c r="I66" s="82">
        <f t="shared" si="4"/>
        <v>23.54</v>
      </c>
      <c r="J66" s="82">
        <f t="shared" si="5"/>
        <v>3120.2270000000003</v>
      </c>
    </row>
    <row r="67" spans="1:10" s="20" customFormat="1" ht="19.5" customHeight="1">
      <c r="A67" s="5"/>
      <c r="B67" s="83"/>
      <c r="C67" s="84"/>
      <c r="D67" s="84"/>
      <c r="E67" s="84"/>
      <c r="F67" s="84"/>
      <c r="G67" s="84"/>
      <c r="H67" s="62" t="s">
        <v>221</v>
      </c>
      <c r="I67" s="85"/>
      <c r="J67" s="86">
        <f>SUM(J59:J66)</f>
        <v>153753.64630000002</v>
      </c>
    </row>
    <row r="68" spans="1:10" s="20" customFormat="1" ht="19.5" customHeight="1">
      <c r="B68" s="29"/>
      <c r="C68" s="29"/>
      <c r="D68" s="29"/>
      <c r="E68" s="29"/>
      <c r="F68" s="29"/>
      <c r="G68" s="93"/>
      <c r="H68" s="93"/>
      <c r="I68" s="93"/>
      <c r="J68" s="94"/>
    </row>
    <row r="69" spans="1:10" s="20" customFormat="1" ht="19.5" customHeight="1">
      <c r="B69" s="44" t="s">
        <v>375</v>
      </c>
      <c r="C69" s="36"/>
      <c r="D69" s="36"/>
      <c r="E69" s="37" t="s">
        <v>52</v>
      </c>
      <c r="F69" s="37"/>
      <c r="G69" s="78"/>
      <c r="H69" s="78"/>
      <c r="I69" s="78"/>
      <c r="J69" s="78"/>
    </row>
    <row r="70" spans="1:10" ht="19.5" customHeight="1">
      <c r="A70" s="20"/>
      <c r="B70" s="105" t="s">
        <v>376</v>
      </c>
      <c r="C70" s="107">
        <v>87879</v>
      </c>
      <c r="D70" s="109" t="s">
        <v>33</v>
      </c>
      <c r="E70" s="10" t="s">
        <v>32</v>
      </c>
      <c r="F70" s="11" t="s">
        <v>5</v>
      </c>
      <c r="G70" s="61">
        <v>59.08</v>
      </c>
      <c r="H70" s="81">
        <v>3.12</v>
      </c>
      <c r="I70" s="82">
        <f>ROUNDDOWN(H70*(1+$J$7),2)</f>
        <v>3.89</v>
      </c>
      <c r="J70" s="82">
        <f>G70*I70</f>
        <v>229.8212</v>
      </c>
    </row>
    <row r="71" spans="1:10" ht="19.5" customHeight="1">
      <c r="A71" s="20"/>
      <c r="B71" s="105" t="s">
        <v>377</v>
      </c>
      <c r="C71" s="107">
        <v>87531</v>
      </c>
      <c r="D71" s="109" t="s">
        <v>33</v>
      </c>
      <c r="E71" s="18" t="s">
        <v>270</v>
      </c>
      <c r="F71" s="108" t="s">
        <v>5</v>
      </c>
      <c r="G71" s="61">
        <v>59.08</v>
      </c>
      <c r="H71" s="81">
        <v>24.05</v>
      </c>
      <c r="I71" s="82">
        <f t="shared" ref="I71:I75" si="6">ROUNDDOWN(H71*(1+$J$7),2)</f>
        <v>30.05</v>
      </c>
      <c r="J71" s="82">
        <f t="shared" ref="J71:J75" si="7">G71*I71</f>
        <v>1775.354</v>
      </c>
    </row>
    <row r="72" spans="1:10" ht="19.5" customHeight="1">
      <c r="B72" s="105" t="s">
        <v>378</v>
      </c>
      <c r="C72" s="108">
        <v>90409</v>
      </c>
      <c r="D72" s="109" t="s">
        <v>33</v>
      </c>
      <c r="E72" s="18" t="s">
        <v>271</v>
      </c>
      <c r="F72" s="108" t="s">
        <v>5</v>
      </c>
      <c r="G72" s="61">
        <v>17.38</v>
      </c>
      <c r="H72" s="81">
        <v>28.38</v>
      </c>
      <c r="I72" s="82">
        <f t="shared" si="6"/>
        <v>35.46</v>
      </c>
      <c r="J72" s="82">
        <f t="shared" si="7"/>
        <v>616.29480000000001</v>
      </c>
    </row>
    <row r="73" spans="1:10" ht="26.4">
      <c r="B73" s="105" t="s">
        <v>132</v>
      </c>
      <c r="C73" s="107">
        <v>87275</v>
      </c>
      <c r="D73" s="109" t="s">
        <v>33</v>
      </c>
      <c r="E73" s="18" t="s">
        <v>53</v>
      </c>
      <c r="F73" s="108" t="s">
        <v>5</v>
      </c>
      <c r="G73" s="61">
        <v>439.53</v>
      </c>
      <c r="H73" s="81">
        <v>52.67</v>
      </c>
      <c r="I73" s="82">
        <f t="shared" si="6"/>
        <v>65.819999999999993</v>
      </c>
      <c r="J73" s="82">
        <f t="shared" si="7"/>
        <v>28929.864599999994</v>
      </c>
    </row>
    <row r="74" spans="1:10" ht="26.4">
      <c r="B74" s="105" t="s">
        <v>379</v>
      </c>
      <c r="C74" s="107">
        <v>87267</v>
      </c>
      <c r="D74" s="109" t="s">
        <v>33</v>
      </c>
      <c r="E74" s="25" t="s">
        <v>54</v>
      </c>
      <c r="F74" s="108" t="s">
        <v>5</v>
      </c>
      <c r="G74" s="61">
        <v>222.12</v>
      </c>
      <c r="H74" s="81">
        <v>45.87</v>
      </c>
      <c r="I74" s="82">
        <f t="shared" si="6"/>
        <v>57.32</v>
      </c>
      <c r="J74" s="82">
        <f t="shared" si="7"/>
        <v>12731.9184</v>
      </c>
    </row>
    <row r="75" spans="1:10" ht="19.5" customHeight="1">
      <c r="B75" s="105" t="s">
        <v>380</v>
      </c>
      <c r="C75" s="105" t="s">
        <v>322</v>
      </c>
      <c r="D75" s="109" t="s">
        <v>248</v>
      </c>
      <c r="E75" s="25" t="s">
        <v>56</v>
      </c>
      <c r="F75" s="22" t="s">
        <v>1</v>
      </c>
      <c r="G75" s="61">
        <v>257.14999999999998</v>
      </c>
      <c r="H75" s="81">
        <v>27.03</v>
      </c>
      <c r="I75" s="82">
        <f t="shared" si="6"/>
        <v>33.78</v>
      </c>
      <c r="J75" s="82">
        <f t="shared" si="7"/>
        <v>8686.527</v>
      </c>
    </row>
    <row r="76" spans="1:10" ht="19.5" customHeight="1">
      <c r="B76" s="83"/>
      <c r="C76" s="84"/>
      <c r="D76" s="84"/>
      <c r="E76" s="84"/>
      <c r="F76" s="84"/>
      <c r="G76" s="84"/>
      <c r="H76" s="62" t="s">
        <v>221</v>
      </c>
      <c r="I76" s="85"/>
      <c r="J76" s="86">
        <f>SUM(J70:J75)</f>
        <v>52969.78</v>
      </c>
    </row>
    <row r="77" spans="1:10" ht="19.5" customHeight="1">
      <c r="B77" s="29"/>
      <c r="C77" s="29"/>
      <c r="D77" s="29"/>
      <c r="E77" s="29"/>
      <c r="F77" s="29"/>
      <c r="G77" s="93"/>
      <c r="H77" s="93"/>
      <c r="I77" s="93"/>
      <c r="J77" s="94"/>
    </row>
    <row r="78" spans="1:10" ht="19.5" customHeight="1">
      <c r="B78" s="44" t="s">
        <v>381</v>
      </c>
      <c r="C78" s="36"/>
      <c r="D78" s="36"/>
      <c r="E78" s="37" t="s">
        <v>55</v>
      </c>
      <c r="F78" s="37"/>
      <c r="G78" s="78"/>
      <c r="H78" s="78"/>
      <c r="I78" s="78"/>
      <c r="J78" s="78"/>
    </row>
    <row r="79" spans="1:10" ht="19.5" customHeight="1">
      <c r="B79" s="92" t="s">
        <v>10</v>
      </c>
      <c r="C79" s="56"/>
      <c r="D79" s="47"/>
      <c r="E79" s="32" t="s">
        <v>231</v>
      </c>
      <c r="F79" s="11"/>
      <c r="G79" s="61">
        <v>0</v>
      </c>
      <c r="H79" s="81"/>
      <c r="I79" s="82"/>
      <c r="J79" s="82"/>
    </row>
    <row r="80" spans="1:10" ht="19.5" customHeight="1">
      <c r="B80" s="105" t="s">
        <v>222</v>
      </c>
      <c r="C80" s="108">
        <v>87690</v>
      </c>
      <c r="D80" s="109" t="s">
        <v>33</v>
      </c>
      <c r="E80" s="25" t="s">
        <v>272</v>
      </c>
      <c r="F80" s="11" t="s">
        <v>5</v>
      </c>
      <c r="G80" s="81">
        <v>81.44</v>
      </c>
      <c r="H80" s="81">
        <v>34.21</v>
      </c>
      <c r="I80" s="82">
        <f>ROUNDDOWN(H80*(1+$J$7),2)</f>
        <v>42.75</v>
      </c>
      <c r="J80" s="82">
        <f>G80*I80</f>
        <v>3481.56</v>
      </c>
    </row>
    <row r="81" spans="1:10" s="20" customFormat="1" ht="19.5" customHeight="1">
      <c r="A81" s="5"/>
      <c r="B81" s="105" t="s">
        <v>223</v>
      </c>
      <c r="C81" s="105" t="s">
        <v>130</v>
      </c>
      <c r="D81" s="109" t="s">
        <v>33</v>
      </c>
      <c r="E81" s="30" t="s">
        <v>273</v>
      </c>
      <c r="F81" s="12" t="s">
        <v>5</v>
      </c>
      <c r="G81" s="81">
        <v>81.44</v>
      </c>
      <c r="H81" s="81">
        <v>53.59</v>
      </c>
      <c r="I81" s="82">
        <f t="shared" ref="I81:I91" si="8">ROUNDDOWN(H81*(1+$J$7),2)</f>
        <v>66.97</v>
      </c>
      <c r="J81" s="82">
        <f t="shared" ref="J81:J91" si="9">G81*I81</f>
        <v>5454.0367999999999</v>
      </c>
    </row>
    <row r="82" spans="1:10" s="20" customFormat="1" ht="26.4">
      <c r="A82" s="5"/>
      <c r="B82" s="105" t="s">
        <v>224</v>
      </c>
      <c r="C82" s="107">
        <v>87251</v>
      </c>
      <c r="D82" s="109" t="s">
        <v>33</v>
      </c>
      <c r="E82" s="25" t="s">
        <v>153</v>
      </c>
      <c r="F82" s="107" t="s">
        <v>5</v>
      </c>
      <c r="G82" s="61">
        <v>65.28</v>
      </c>
      <c r="H82" s="81">
        <v>28.03</v>
      </c>
      <c r="I82" s="82">
        <f t="shared" si="8"/>
        <v>35.03</v>
      </c>
      <c r="J82" s="82">
        <f t="shared" si="9"/>
        <v>2286.7584000000002</v>
      </c>
    </row>
    <row r="83" spans="1:10" s="20" customFormat="1" ht="26.4">
      <c r="A83" s="5"/>
      <c r="B83" s="105" t="s">
        <v>225</v>
      </c>
      <c r="C83" s="107">
        <v>87251</v>
      </c>
      <c r="D83" s="109" t="s">
        <v>33</v>
      </c>
      <c r="E83" s="25" t="s">
        <v>154</v>
      </c>
      <c r="F83" s="107" t="s">
        <v>5</v>
      </c>
      <c r="G83" s="61">
        <v>749.2</v>
      </c>
      <c r="H83" s="81">
        <v>28.03</v>
      </c>
      <c r="I83" s="82">
        <f t="shared" si="8"/>
        <v>35.03</v>
      </c>
      <c r="J83" s="82">
        <f t="shared" si="9"/>
        <v>26244.476000000002</v>
      </c>
    </row>
    <row r="84" spans="1:10" ht="26.4">
      <c r="A84" s="20"/>
      <c r="B84" s="105" t="s">
        <v>226</v>
      </c>
      <c r="C84" s="105" t="s">
        <v>232</v>
      </c>
      <c r="D84" s="109" t="s">
        <v>78</v>
      </c>
      <c r="E84" s="31" t="s">
        <v>58</v>
      </c>
      <c r="F84" s="15" t="s">
        <v>5</v>
      </c>
      <c r="G84" s="61">
        <v>40.950000000000003</v>
      </c>
      <c r="H84" s="81">
        <v>113.94</v>
      </c>
      <c r="I84" s="82">
        <f t="shared" si="8"/>
        <v>142.4</v>
      </c>
      <c r="J84" s="82">
        <f t="shared" si="9"/>
        <v>5831.2800000000007</v>
      </c>
    </row>
    <row r="85" spans="1:10" ht="19.5" customHeight="1">
      <c r="A85" s="20"/>
      <c r="B85" s="105" t="s">
        <v>227</v>
      </c>
      <c r="C85" s="105" t="s">
        <v>232</v>
      </c>
      <c r="D85" s="109" t="s">
        <v>78</v>
      </c>
      <c r="E85" s="25" t="s">
        <v>59</v>
      </c>
      <c r="F85" s="12" t="s">
        <v>5</v>
      </c>
      <c r="G85" s="61">
        <v>5.4</v>
      </c>
      <c r="H85" s="81">
        <v>113.94</v>
      </c>
      <c r="I85" s="82">
        <f t="shared" si="8"/>
        <v>142.4</v>
      </c>
      <c r="J85" s="82">
        <f t="shared" si="9"/>
        <v>768.96</v>
      </c>
    </row>
    <row r="86" spans="1:10" ht="19.5" customHeight="1">
      <c r="A86" s="20"/>
      <c r="B86" s="105" t="s">
        <v>228</v>
      </c>
      <c r="C86" s="105" t="s">
        <v>135</v>
      </c>
      <c r="D86" s="109" t="s">
        <v>78</v>
      </c>
      <c r="E86" s="25" t="s">
        <v>60</v>
      </c>
      <c r="F86" s="12" t="s">
        <v>1</v>
      </c>
      <c r="G86" s="61">
        <v>18.5</v>
      </c>
      <c r="H86" s="81">
        <v>71.319999999999993</v>
      </c>
      <c r="I86" s="82">
        <f t="shared" si="8"/>
        <v>89.13</v>
      </c>
      <c r="J86" s="82">
        <f t="shared" si="9"/>
        <v>1648.905</v>
      </c>
    </row>
    <row r="87" spans="1:10" ht="19.5" customHeight="1">
      <c r="B87" s="92" t="s">
        <v>11</v>
      </c>
      <c r="C87" s="56"/>
      <c r="D87" s="47"/>
      <c r="E87" s="32" t="s">
        <v>62</v>
      </c>
      <c r="F87" s="12"/>
      <c r="G87" s="61">
        <v>0</v>
      </c>
      <c r="H87" s="81"/>
      <c r="I87" s="82"/>
      <c r="J87" s="82"/>
    </row>
    <row r="88" spans="1:10" ht="19.5" customHeight="1">
      <c r="B88" s="105" t="s">
        <v>229</v>
      </c>
      <c r="C88" s="108">
        <v>94992</v>
      </c>
      <c r="D88" s="109" t="s">
        <v>33</v>
      </c>
      <c r="E88" s="25" t="s">
        <v>57</v>
      </c>
      <c r="F88" s="12" t="s">
        <v>5</v>
      </c>
      <c r="G88" s="61">
        <v>25.08</v>
      </c>
      <c r="H88" s="81">
        <v>54.22</v>
      </c>
      <c r="I88" s="82">
        <f t="shared" si="8"/>
        <v>67.760000000000005</v>
      </c>
      <c r="J88" s="82">
        <f t="shared" si="9"/>
        <v>1699.4208000000001</v>
      </c>
    </row>
    <row r="89" spans="1:10" s="20" customFormat="1" ht="19.5" customHeight="1">
      <c r="A89" s="5"/>
      <c r="B89" s="105" t="s">
        <v>230</v>
      </c>
      <c r="C89" s="108">
        <v>94963</v>
      </c>
      <c r="D89" s="109" t="s">
        <v>33</v>
      </c>
      <c r="E89" s="21" t="s">
        <v>31</v>
      </c>
      <c r="F89" s="22" t="s">
        <v>5</v>
      </c>
      <c r="G89" s="61">
        <v>11.98</v>
      </c>
      <c r="H89" s="81">
        <v>255.31</v>
      </c>
      <c r="I89" s="82">
        <f t="shared" si="8"/>
        <v>319.08</v>
      </c>
      <c r="J89" s="82">
        <f t="shared" si="9"/>
        <v>3822.5783999999999</v>
      </c>
    </row>
    <row r="90" spans="1:10" ht="19.5" customHeight="1">
      <c r="B90" s="105" t="s">
        <v>382</v>
      </c>
      <c r="C90" s="108">
        <v>94265</v>
      </c>
      <c r="D90" s="109" t="s">
        <v>33</v>
      </c>
      <c r="E90" s="25" t="s">
        <v>274</v>
      </c>
      <c r="F90" s="22" t="s">
        <v>1</v>
      </c>
      <c r="G90" s="61">
        <v>27.3</v>
      </c>
      <c r="H90" s="81">
        <v>27.88</v>
      </c>
      <c r="I90" s="82">
        <f t="shared" si="8"/>
        <v>34.840000000000003</v>
      </c>
      <c r="J90" s="82">
        <f t="shared" si="9"/>
        <v>951.13200000000006</v>
      </c>
    </row>
    <row r="91" spans="1:10" ht="19.5" customHeight="1">
      <c r="B91" s="105" t="s">
        <v>383</v>
      </c>
      <c r="C91" s="108">
        <v>6514</v>
      </c>
      <c r="D91" s="109" t="s">
        <v>33</v>
      </c>
      <c r="E91" s="25" t="s">
        <v>166</v>
      </c>
      <c r="F91" s="22" t="s">
        <v>5</v>
      </c>
      <c r="G91" s="61">
        <v>11.28</v>
      </c>
      <c r="H91" s="81">
        <v>76.69</v>
      </c>
      <c r="I91" s="82">
        <f t="shared" si="8"/>
        <v>95.84</v>
      </c>
      <c r="J91" s="82">
        <f t="shared" si="9"/>
        <v>1081.0752</v>
      </c>
    </row>
    <row r="92" spans="1:10" ht="19.5" customHeight="1">
      <c r="A92" s="20"/>
      <c r="B92" s="83"/>
      <c r="C92" s="84"/>
      <c r="D92" s="84"/>
      <c r="E92" s="84"/>
      <c r="F92" s="84"/>
      <c r="G92" s="84"/>
      <c r="H92" s="62" t="s">
        <v>221</v>
      </c>
      <c r="I92" s="85"/>
      <c r="J92" s="86">
        <f>SUM(J80:J91)</f>
        <v>53270.182599999993</v>
      </c>
    </row>
    <row r="93" spans="1:10" ht="19.5" customHeight="1">
      <c r="B93" s="29"/>
      <c r="C93" s="29"/>
      <c r="D93" s="29"/>
      <c r="E93" s="29"/>
      <c r="F93" s="29"/>
      <c r="G93" s="93"/>
      <c r="H93" s="93"/>
      <c r="I93" s="93"/>
      <c r="J93" s="94"/>
    </row>
    <row r="94" spans="1:10" ht="19.5" customHeight="1">
      <c r="B94" s="44" t="s">
        <v>384</v>
      </c>
      <c r="C94" s="36"/>
      <c r="D94" s="36"/>
      <c r="E94" s="37" t="s">
        <v>6</v>
      </c>
      <c r="F94" s="37"/>
      <c r="G94" s="78"/>
      <c r="H94" s="78"/>
      <c r="I94" s="78"/>
      <c r="J94" s="78"/>
    </row>
    <row r="95" spans="1:10" ht="19.5" customHeight="1">
      <c r="B95" s="105" t="s">
        <v>385</v>
      </c>
      <c r="C95" s="105" t="s">
        <v>238</v>
      </c>
      <c r="D95" s="109" t="s">
        <v>78</v>
      </c>
      <c r="E95" s="25" t="s">
        <v>65</v>
      </c>
      <c r="F95" s="108" t="s">
        <v>5</v>
      </c>
      <c r="G95" s="61">
        <v>432.55</v>
      </c>
      <c r="H95" s="81">
        <v>11</v>
      </c>
      <c r="I95" s="82">
        <f>ROUNDDOWN(H95*(1+$J$7),2)</f>
        <v>13.74</v>
      </c>
      <c r="J95" s="82">
        <f>G95*I95</f>
        <v>5943.2370000000001</v>
      </c>
    </row>
    <row r="96" spans="1:10" ht="19.5" customHeight="1">
      <c r="B96" s="105" t="s">
        <v>386</v>
      </c>
      <c r="C96" s="107" t="s">
        <v>238</v>
      </c>
      <c r="D96" s="109" t="s">
        <v>78</v>
      </c>
      <c r="E96" s="25" t="s">
        <v>63</v>
      </c>
      <c r="F96" s="108" t="s">
        <v>5</v>
      </c>
      <c r="G96" s="61">
        <v>579.57000000000005</v>
      </c>
      <c r="H96" s="81">
        <v>11</v>
      </c>
      <c r="I96" s="82">
        <f t="shared" ref="I96:I101" si="10">ROUNDDOWN(H96*(1+$J$7),2)</f>
        <v>13.74</v>
      </c>
      <c r="J96" s="82">
        <f t="shared" ref="J96:J101" si="11">G96*I96</f>
        <v>7963.2918000000009</v>
      </c>
    </row>
    <row r="97" spans="1:10" s="20" customFormat="1" ht="19.5" customHeight="1">
      <c r="A97" s="5"/>
      <c r="B97" s="105" t="s">
        <v>387</v>
      </c>
      <c r="C97" s="107">
        <v>88489</v>
      </c>
      <c r="D97" s="109" t="s">
        <v>33</v>
      </c>
      <c r="E97" s="25" t="s">
        <v>215</v>
      </c>
      <c r="F97" s="108" t="s">
        <v>5</v>
      </c>
      <c r="G97" s="61">
        <v>1307.77</v>
      </c>
      <c r="H97" s="81">
        <v>10.64</v>
      </c>
      <c r="I97" s="82">
        <f t="shared" si="10"/>
        <v>13.29</v>
      </c>
      <c r="J97" s="82">
        <f t="shared" si="11"/>
        <v>17380.263299999999</v>
      </c>
    </row>
    <row r="98" spans="1:10" s="20" customFormat="1" ht="19.5" customHeight="1">
      <c r="A98" s="5"/>
      <c r="B98" s="105" t="s">
        <v>388</v>
      </c>
      <c r="C98" s="107">
        <v>88486</v>
      </c>
      <c r="D98" s="109" t="s">
        <v>33</v>
      </c>
      <c r="E98" s="25" t="s">
        <v>64</v>
      </c>
      <c r="F98" s="107" t="s">
        <v>5</v>
      </c>
      <c r="G98" s="61">
        <v>579.57000000000005</v>
      </c>
      <c r="H98" s="81">
        <v>9.43</v>
      </c>
      <c r="I98" s="82">
        <f t="shared" si="10"/>
        <v>11.78</v>
      </c>
      <c r="J98" s="82">
        <f t="shared" si="11"/>
        <v>6827.3346000000001</v>
      </c>
    </row>
    <row r="99" spans="1:10" s="20" customFormat="1" ht="19.5" customHeight="1">
      <c r="A99" s="5"/>
      <c r="B99" s="105" t="s">
        <v>389</v>
      </c>
      <c r="C99" s="105" t="s">
        <v>128</v>
      </c>
      <c r="D99" s="109" t="s">
        <v>33</v>
      </c>
      <c r="E99" s="25" t="s">
        <v>66</v>
      </c>
      <c r="F99" s="107" t="s">
        <v>5</v>
      </c>
      <c r="G99" s="61">
        <v>25.72</v>
      </c>
      <c r="H99" s="81">
        <v>24.39</v>
      </c>
      <c r="I99" s="82">
        <f t="shared" si="10"/>
        <v>30.48</v>
      </c>
      <c r="J99" s="82">
        <f t="shared" si="11"/>
        <v>783.94560000000001</v>
      </c>
    </row>
    <row r="100" spans="1:10" s="20" customFormat="1" ht="19.5" customHeight="1">
      <c r="B100" s="105" t="s">
        <v>390</v>
      </c>
      <c r="C100" s="105" t="s">
        <v>129</v>
      </c>
      <c r="D100" s="109" t="s">
        <v>33</v>
      </c>
      <c r="E100" s="25" t="s">
        <v>167</v>
      </c>
      <c r="F100" s="107" t="s">
        <v>5</v>
      </c>
      <c r="G100" s="61">
        <v>21.6</v>
      </c>
      <c r="H100" s="81">
        <v>26.61</v>
      </c>
      <c r="I100" s="82">
        <f t="shared" si="10"/>
        <v>33.25</v>
      </c>
      <c r="J100" s="82">
        <f t="shared" si="11"/>
        <v>718.2</v>
      </c>
    </row>
    <row r="101" spans="1:10" s="20" customFormat="1" ht="19.5" customHeight="1">
      <c r="B101" s="105" t="s">
        <v>391</v>
      </c>
      <c r="C101" s="105" t="s">
        <v>128</v>
      </c>
      <c r="D101" s="109" t="s">
        <v>33</v>
      </c>
      <c r="E101" s="25" t="s">
        <v>239</v>
      </c>
      <c r="F101" s="107" t="s">
        <v>5</v>
      </c>
      <c r="G101" s="61">
        <v>62.56</v>
      </c>
      <c r="H101" s="81">
        <v>24.39</v>
      </c>
      <c r="I101" s="82">
        <f t="shared" si="10"/>
        <v>30.48</v>
      </c>
      <c r="J101" s="82">
        <f t="shared" si="11"/>
        <v>1906.8288</v>
      </c>
    </row>
    <row r="102" spans="1:10" s="20" customFormat="1" ht="19.5" customHeight="1">
      <c r="B102" s="83"/>
      <c r="C102" s="84"/>
      <c r="D102" s="84"/>
      <c r="E102" s="84"/>
      <c r="F102" s="84"/>
      <c r="G102" s="84"/>
      <c r="H102" s="62" t="s">
        <v>221</v>
      </c>
      <c r="I102" s="85"/>
      <c r="J102" s="86">
        <f>SUM(J95:J101)</f>
        <v>41523.1011</v>
      </c>
    </row>
    <row r="103" spans="1:10" s="20" customFormat="1" ht="19.5" customHeight="1">
      <c r="B103" s="29"/>
      <c r="C103" s="29"/>
      <c r="D103" s="29"/>
      <c r="E103" s="29"/>
      <c r="F103" s="29"/>
      <c r="G103" s="93"/>
      <c r="H103" s="93"/>
      <c r="I103" s="93"/>
      <c r="J103" s="94"/>
    </row>
    <row r="104" spans="1:10" s="20" customFormat="1" ht="19.5" customHeight="1">
      <c r="B104" s="44" t="s">
        <v>392</v>
      </c>
      <c r="C104" s="36"/>
      <c r="D104" s="36"/>
      <c r="E104" s="37" t="s">
        <v>233</v>
      </c>
      <c r="F104" s="37"/>
      <c r="G104" s="78"/>
      <c r="H104" s="78"/>
      <c r="I104" s="78"/>
      <c r="J104" s="78"/>
    </row>
    <row r="105" spans="1:10" s="20" customFormat="1" ht="19.5" customHeight="1">
      <c r="B105" s="105" t="s">
        <v>393</v>
      </c>
      <c r="C105" s="107">
        <v>89401</v>
      </c>
      <c r="D105" s="109" t="s">
        <v>33</v>
      </c>
      <c r="E105" s="49" t="s">
        <v>275</v>
      </c>
      <c r="F105" s="57" t="s">
        <v>1</v>
      </c>
      <c r="G105" s="61">
        <v>23</v>
      </c>
      <c r="H105" s="81">
        <v>6.02</v>
      </c>
      <c r="I105" s="82">
        <f>ROUNDDOWN(H105*(1+$J$7),2)</f>
        <v>7.52</v>
      </c>
      <c r="J105" s="82">
        <f>G105*I105</f>
        <v>172.95999999999998</v>
      </c>
    </row>
    <row r="106" spans="1:10" s="20" customFormat="1" ht="19.5" customHeight="1">
      <c r="B106" s="105" t="s">
        <v>394</v>
      </c>
      <c r="C106" s="107">
        <v>89446</v>
      </c>
      <c r="D106" s="109" t="s">
        <v>33</v>
      </c>
      <c r="E106" s="49" t="s">
        <v>276</v>
      </c>
      <c r="F106" s="57" t="s">
        <v>1</v>
      </c>
      <c r="G106" s="61">
        <v>8</v>
      </c>
      <c r="H106" s="81">
        <v>3.17</v>
      </c>
      <c r="I106" s="82">
        <f t="shared" ref="I106:I130" si="12">ROUNDDOWN(H106*(1+$J$7),2)</f>
        <v>3.96</v>
      </c>
      <c r="J106" s="82">
        <f t="shared" ref="J106:J131" si="13">G106*I106</f>
        <v>31.68</v>
      </c>
    </row>
    <row r="107" spans="1:10" s="20" customFormat="1" ht="19.5" customHeight="1">
      <c r="B107" s="105" t="s">
        <v>395</v>
      </c>
      <c r="C107" s="107">
        <v>89447</v>
      </c>
      <c r="D107" s="109" t="s">
        <v>33</v>
      </c>
      <c r="E107" s="49" t="s">
        <v>277</v>
      </c>
      <c r="F107" s="57" t="s">
        <v>1</v>
      </c>
      <c r="G107" s="61">
        <v>3</v>
      </c>
      <c r="H107" s="81">
        <v>6.2</v>
      </c>
      <c r="I107" s="82">
        <f t="shared" si="12"/>
        <v>7.74</v>
      </c>
      <c r="J107" s="82">
        <f t="shared" si="13"/>
        <v>23.22</v>
      </c>
    </row>
    <row r="108" spans="1:10" s="20" customFormat="1" ht="19.5" customHeight="1">
      <c r="B108" s="105" t="s">
        <v>396</v>
      </c>
      <c r="C108" s="107">
        <v>89448</v>
      </c>
      <c r="D108" s="109" t="s">
        <v>33</v>
      </c>
      <c r="E108" s="49" t="s">
        <v>278</v>
      </c>
      <c r="F108" s="57" t="s">
        <v>1</v>
      </c>
      <c r="G108" s="61">
        <v>11</v>
      </c>
      <c r="H108" s="81">
        <v>8.86</v>
      </c>
      <c r="I108" s="82">
        <f t="shared" si="12"/>
        <v>11.07</v>
      </c>
      <c r="J108" s="82">
        <f t="shared" si="13"/>
        <v>121.77000000000001</v>
      </c>
    </row>
    <row r="109" spans="1:10" s="20" customFormat="1" ht="19.5" customHeight="1">
      <c r="B109" s="105" t="s">
        <v>397</v>
      </c>
      <c r="C109" s="107">
        <v>89449</v>
      </c>
      <c r="D109" s="109" t="s">
        <v>33</v>
      </c>
      <c r="E109" s="49" t="s">
        <v>279</v>
      </c>
      <c r="F109" s="57" t="s">
        <v>1</v>
      </c>
      <c r="G109" s="61">
        <v>4</v>
      </c>
      <c r="H109" s="81">
        <v>10.94</v>
      </c>
      <c r="I109" s="82">
        <f t="shared" si="12"/>
        <v>13.67</v>
      </c>
      <c r="J109" s="82">
        <f t="shared" si="13"/>
        <v>54.68</v>
      </c>
    </row>
    <row r="110" spans="1:10" s="20" customFormat="1" ht="19.5" customHeight="1">
      <c r="B110" s="105" t="s">
        <v>398</v>
      </c>
      <c r="C110" s="107">
        <v>89450</v>
      </c>
      <c r="D110" s="109" t="s">
        <v>33</v>
      </c>
      <c r="E110" s="49" t="s">
        <v>280</v>
      </c>
      <c r="F110" s="57" t="s">
        <v>1</v>
      </c>
      <c r="G110" s="61">
        <v>69</v>
      </c>
      <c r="H110" s="81">
        <v>16.600000000000001</v>
      </c>
      <c r="I110" s="82">
        <f t="shared" si="12"/>
        <v>20.74</v>
      </c>
      <c r="J110" s="82">
        <f t="shared" si="13"/>
        <v>1431.06</v>
      </c>
    </row>
    <row r="111" spans="1:10" s="20" customFormat="1" ht="19.5" customHeight="1">
      <c r="B111" s="105" t="s">
        <v>399</v>
      </c>
      <c r="C111" s="107">
        <v>89404</v>
      </c>
      <c r="D111" s="109" t="s">
        <v>33</v>
      </c>
      <c r="E111" s="46" t="s">
        <v>281</v>
      </c>
      <c r="F111" s="109" t="s">
        <v>2</v>
      </c>
      <c r="G111" s="61">
        <v>14</v>
      </c>
      <c r="H111" s="81">
        <v>4.17</v>
      </c>
      <c r="I111" s="82">
        <f t="shared" si="12"/>
        <v>5.21</v>
      </c>
      <c r="J111" s="82">
        <f t="shared" si="13"/>
        <v>72.94</v>
      </c>
    </row>
    <row r="112" spans="1:10" s="20" customFormat="1" ht="19.5" customHeight="1">
      <c r="B112" s="105" t="s">
        <v>400</v>
      </c>
      <c r="C112" s="107">
        <v>89481</v>
      </c>
      <c r="D112" s="109" t="s">
        <v>33</v>
      </c>
      <c r="E112" s="46" t="s">
        <v>282</v>
      </c>
      <c r="F112" s="109" t="s">
        <v>2</v>
      </c>
      <c r="G112" s="61">
        <v>15</v>
      </c>
      <c r="H112" s="81">
        <v>3.75</v>
      </c>
      <c r="I112" s="82">
        <f t="shared" si="12"/>
        <v>4.68</v>
      </c>
      <c r="J112" s="82">
        <f t="shared" si="13"/>
        <v>70.199999999999989</v>
      </c>
    </row>
    <row r="113" spans="1:10" s="20" customFormat="1" ht="19.5" customHeight="1">
      <c r="B113" s="105" t="s">
        <v>401</v>
      </c>
      <c r="C113" s="107">
        <v>89492</v>
      </c>
      <c r="D113" s="109" t="s">
        <v>33</v>
      </c>
      <c r="E113" s="46" t="s">
        <v>283</v>
      </c>
      <c r="F113" s="109" t="s">
        <v>2</v>
      </c>
      <c r="G113" s="61">
        <v>42</v>
      </c>
      <c r="H113" s="81">
        <v>5.45</v>
      </c>
      <c r="I113" s="82">
        <f t="shared" si="12"/>
        <v>6.81</v>
      </c>
      <c r="J113" s="82">
        <f t="shared" si="13"/>
        <v>286.02</v>
      </c>
    </row>
    <row r="114" spans="1:10" s="20" customFormat="1" ht="19.5" customHeight="1">
      <c r="B114" s="105" t="s">
        <v>402</v>
      </c>
      <c r="C114" s="107">
        <v>89497</v>
      </c>
      <c r="D114" s="109" t="s">
        <v>33</v>
      </c>
      <c r="E114" s="46" t="s">
        <v>284</v>
      </c>
      <c r="F114" s="109" t="s">
        <v>2</v>
      </c>
      <c r="G114" s="61">
        <v>8</v>
      </c>
      <c r="H114" s="81">
        <v>8.59</v>
      </c>
      <c r="I114" s="82">
        <f t="shared" si="12"/>
        <v>10.73</v>
      </c>
      <c r="J114" s="82">
        <f t="shared" si="13"/>
        <v>85.84</v>
      </c>
    </row>
    <row r="115" spans="1:10" s="20" customFormat="1" ht="19.5" customHeight="1">
      <c r="B115" s="105" t="s">
        <v>403</v>
      </c>
      <c r="C115" s="107">
        <v>89505</v>
      </c>
      <c r="D115" s="109" t="s">
        <v>33</v>
      </c>
      <c r="E115" s="46" t="s">
        <v>285</v>
      </c>
      <c r="F115" s="109" t="s">
        <v>2</v>
      </c>
      <c r="G115" s="61">
        <v>2</v>
      </c>
      <c r="H115" s="81">
        <v>26.62</v>
      </c>
      <c r="I115" s="82">
        <f t="shared" si="12"/>
        <v>33.26</v>
      </c>
      <c r="J115" s="82">
        <f t="shared" si="13"/>
        <v>66.52</v>
      </c>
    </row>
    <row r="116" spans="1:10" s="20" customFormat="1" ht="19.5" customHeight="1">
      <c r="B116" s="105" t="s">
        <v>404</v>
      </c>
      <c r="C116" s="107">
        <v>89619</v>
      </c>
      <c r="D116" s="109" t="s">
        <v>33</v>
      </c>
      <c r="E116" s="46" t="s">
        <v>174</v>
      </c>
      <c r="F116" s="109" t="s">
        <v>2</v>
      </c>
      <c r="G116" s="61">
        <v>2</v>
      </c>
      <c r="H116" s="81">
        <v>6.7</v>
      </c>
      <c r="I116" s="82">
        <f t="shared" si="12"/>
        <v>8.3699999999999992</v>
      </c>
      <c r="J116" s="82">
        <f t="shared" si="13"/>
        <v>16.739999999999998</v>
      </c>
    </row>
    <row r="117" spans="1:10" s="20" customFormat="1" ht="19.5" customHeight="1">
      <c r="B117" s="105" t="s">
        <v>405</v>
      </c>
      <c r="C117" s="107">
        <v>89622</v>
      </c>
      <c r="D117" s="109" t="s">
        <v>33</v>
      </c>
      <c r="E117" s="46" t="s">
        <v>175</v>
      </c>
      <c r="F117" s="109" t="s">
        <v>2</v>
      </c>
      <c r="G117" s="61">
        <v>1</v>
      </c>
      <c r="H117" s="81">
        <v>10.02</v>
      </c>
      <c r="I117" s="82">
        <f t="shared" si="12"/>
        <v>12.52</v>
      </c>
      <c r="J117" s="82">
        <f t="shared" si="13"/>
        <v>12.52</v>
      </c>
    </row>
    <row r="118" spans="1:10" s="20" customFormat="1" ht="19.5" customHeight="1">
      <c r="B118" s="105" t="s">
        <v>406</v>
      </c>
      <c r="C118" s="107">
        <v>89626</v>
      </c>
      <c r="D118" s="109" t="s">
        <v>33</v>
      </c>
      <c r="E118" s="46" t="s">
        <v>176</v>
      </c>
      <c r="F118" s="109" t="s">
        <v>2</v>
      </c>
      <c r="G118" s="61">
        <v>2</v>
      </c>
      <c r="H118" s="81">
        <v>19.36</v>
      </c>
      <c r="I118" s="82">
        <f t="shared" si="12"/>
        <v>24.19</v>
      </c>
      <c r="J118" s="82">
        <f t="shared" si="13"/>
        <v>48.38</v>
      </c>
    </row>
    <row r="119" spans="1:10" s="20" customFormat="1" ht="19.5" customHeight="1">
      <c r="B119" s="105" t="s">
        <v>407</v>
      </c>
      <c r="C119" s="107">
        <v>89627</v>
      </c>
      <c r="D119" s="109" t="s">
        <v>33</v>
      </c>
      <c r="E119" s="46" t="s">
        <v>177</v>
      </c>
      <c r="F119" s="109" t="s">
        <v>2</v>
      </c>
      <c r="G119" s="61">
        <v>5</v>
      </c>
      <c r="H119" s="81">
        <v>15.51</v>
      </c>
      <c r="I119" s="82">
        <f t="shared" si="12"/>
        <v>19.38</v>
      </c>
      <c r="J119" s="82">
        <f t="shared" si="13"/>
        <v>96.899999999999991</v>
      </c>
    </row>
    <row r="120" spans="1:10" s="20" customFormat="1" ht="19.5" customHeight="1">
      <c r="B120" s="105" t="s">
        <v>408</v>
      </c>
      <c r="C120" s="107">
        <v>89630</v>
      </c>
      <c r="D120" s="109" t="s">
        <v>33</v>
      </c>
      <c r="E120" s="46" t="s">
        <v>178</v>
      </c>
      <c r="F120" s="109" t="s">
        <v>2</v>
      </c>
      <c r="G120" s="61">
        <v>2</v>
      </c>
      <c r="H120" s="81">
        <v>46.77</v>
      </c>
      <c r="I120" s="82">
        <f t="shared" si="12"/>
        <v>58.45</v>
      </c>
      <c r="J120" s="82">
        <f t="shared" si="13"/>
        <v>116.9</v>
      </c>
    </row>
    <row r="121" spans="1:10" s="20" customFormat="1" ht="19.5" customHeight="1">
      <c r="B121" s="105" t="s">
        <v>409</v>
      </c>
      <c r="C121" s="107">
        <v>89438</v>
      </c>
      <c r="D121" s="109" t="s">
        <v>33</v>
      </c>
      <c r="E121" s="46" t="s">
        <v>179</v>
      </c>
      <c r="F121" s="109" t="s">
        <v>2</v>
      </c>
      <c r="G121" s="61">
        <v>6</v>
      </c>
      <c r="H121" s="81">
        <v>5.86</v>
      </c>
      <c r="I121" s="82">
        <f t="shared" si="12"/>
        <v>7.32</v>
      </c>
      <c r="J121" s="82">
        <f t="shared" si="13"/>
        <v>43.92</v>
      </c>
    </row>
    <row r="122" spans="1:10" s="20" customFormat="1" ht="19.5" customHeight="1">
      <c r="B122" s="105" t="s">
        <v>410</v>
      </c>
      <c r="C122" s="107">
        <v>89617</v>
      </c>
      <c r="D122" s="109" t="s">
        <v>33</v>
      </c>
      <c r="E122" s="46" t="s">
        <v>180</v>
      </c>
      <c r="F122" s="109" t="s">
        <v>2</v>
      </c>
      <c r="G122" s="61">
        <v>4</v>
      </c>
      <c r="H122" s="81">
        <v>5.34</v>
      </c>
      <c r="I122" s="82">
        <f t="shared" si="12"/>
        <v>6.67</v>
      </c>
      <c r="J122" s="82">
        <f t="shared" si="13"/>
        <v>26.68</v>
      </c>
    </row>
    <row r="123" spans="1:10" s="20" customFormat="1" ht="19.5" customHeight="1">
      <c r="B123" s="105" t="s">
        <v>411</v>
      </c>
      <c r="C123" s="107">
        <v>89623</v>
      </c>
      <c r="D123" s="109" t="s">
        <v>33</v>
      </c>
      <c r="E123" s="46" t="s">
        <v>182</v>
      </c>
      <c r="F123" s="109" t="s">
        <v>2</v>
      </c>
      <c r="G123" s="61">
        <v>1</v>
      </c>
      <c r="H123" s="81">
        <v>13.02</v>
      </c>
      <c r="I123" s="82">
        <f t="shared" si="12"/>
        <v>16.27</v>
      </c>
      <c r="J123" s="82">
        <f t="shared" si="13"/>
        <v>16.27</v>
      </c>
    </row>
    <row r="124" spans="1:10" ht="19.5" customHeight="1">
      <c r="A124" s="20"/>
      <c r="B124" s="105" t="s">
        <v>412</v>
      </c>
      <c r="C124" s="107">
        <v>89628</v>
      </c>
      <c r="D124" s="109" t="s">
        <v>33</v>
      </c>
      <c r="E124" s="46" t="s">
        <v>181</v>
      </c>
      <c r="F124" s="109" t="s">
        <v>2</v>
      </c>
      <c r="G124" s="61">
        <v>8</v>
      </c>
      <c r="H124" s="81">
        <v>31.1</v>
      </c>
      <c r="I124" s="82">
        <f t="shared" si="12"/>
        <v>38.86</v>
      </c>
      <c r="J124" s="82">
        <f t="shared" si="13"/>
        <v>310.88</v>
      </c>
    </row>
    <row r="125" spans="1:10" ht="19.5" customHeight="1">
      <c r="A125" s="20"/>
      <c r="B125" s="105" t="s">
        <v>413</v>
      </c>
      <c r="C125" s="108">
        <v>94495</v>
      </c>
      <c r="D125" s="109" t="s">
        <v>33</v>
      </c>
      <c r="E125" s="49" t="s">
        <v>81</v>
      </c>
      <c r="F125" s="57" t="s">
        <v>2</v>
      </c>
      <c r="G125" s="61">
        <v>4</v>
      </c>
      <c r="H125" s="81">
        <v>60.55</v>
      </c>
      <c r="I125" s="82">
        <f t="shared" si="12"/>
        <v>75.67</v>
      </c>
      <c r="J125" s="82">
        <f t="shared" si="13"/>
        <v>302.68</v>
      </c>
    </row>
    <row r="126" spans="1:10" ht="19.5" customHeight="1">
      <c r="A126" s="20"/>
      <c r="B126" s="105" t="s">
        <v>414</v>
      </c>
      <c r="C126" s="108">
        <v>94496</v>
      </c>
      <c r="D126" s="109" t="s">
        <v>33</v>
      </c>
      <c r="E126" s="49" t="s">
        <v>170</v>
      </c>
      <c r="F126" s="57" t="s">
        <v>2</v>
      </c>
      <c r="G126" s="61">
        <v>2</v>
      </c>
      <c r="H126" s="81">
        <v>71.319999999999993</v>
      </c>
      <c r="I126" s="82">
        <f t="shared" si="12"/>
        <v>89.13</v>
      </c>
      <c r="J126" s="82">
        <f t="shared" si="13"/>
        <v>178.26</v>
      </c>
    </row>
    <row r="127" spans="1:10" ht="19.5" customHeight="1">
      <c r="B127" s="105" t="s">
        <v>415</v>
      </c>
      <c r="C127" s="108">
        <v>94497</v>
      </c>
      <c r="D127" s="109" t="s">
        <v>33</v>
      </c>
      <c r="E127" s="49" t="s">
        <v>109</v>
      </c>
      <c r="F127" s="57" t="s">
        <v>2</v>
      </c>
      <c r="G127" s="61">
        <v>1</v>
      </c>
      <c r="H127" s="81">
        <v>81.22</v>
      </c>
      <c r="I127" s="82">
        <f t="shared" si="12"/>
        <v>101.5</v>
      </c>
      <c r="J127" s="82">
        <f t="shared" si="13"/>
        <v>101.5</v>
      </c>
    </row>
    <row r="128" spans="1:10" ht="19.5" customHeight="1">
      <c r="B128" s="105" t="s">
        <v>416</v>
      </c>
      <c r="C128" s="108">
        <v>94498</v>
      </c>
      <c r="D128" s="109" t="s">
        <v>33</v>
      </c>
      <c r="E128" s="49" t="s">
        <v>171</v>
      </c>
      <c r="F128" s="57" t="s">
        <v>2</v>
      </c>
      <c r="G128" s="61">
        <v>1</v>
      </c>
      <c r="H128" s="81">
        <v>101.38</v>
      </c>
      <c r="I128" s="82">
        <f t="shared" si="12"/>
        <v>126.7</v>
      </c>
      <c r="J128" s="82">
        <f t="shared" si="13"/>
        <v>126.7</v>
      </c>
    </row>
    <row r="129" spans="1:10" ht="19.5" customHeight="1">
      <c r="B129" s="105" t="s">
        <v>417</v>
      </c>
      <c r="C129" s="108">
        <v>94499</v>
      </c>
      <c r="D129" s="109" t="s">
        <v>33</v>
      </c>
      <c r="E129" s="28" t="s">
        <v>172</v>
      </c>
      <c r="F129" s="57" t="s">
        <v>2</v>
      </c>
      <c r="G129" s="61">
        <v>2</v>
      </c>
      <c r="H129" s="81">
        <v>172.66</v>
      </c>
      <c r="I129" s="82">
        <f t="shared" si="12"/>
        <v>215.79</v>
      </c>
      <c r="J129" s="82">
        <f t="shared" si="13"/>
        <v>431.58</v>
      </c>
    </row>
    <row r="130" spans="1:10" ht="19.5" customHeight="1">
      <c r="B130" s="105" t="s">
        <v>418</v>
      </c>
      <c r="C130" s="107">
        <v>89985</v>
      </c>
      <c r="D130" s="109" t="s">
        <v>33</v>
      </c>
      <c r="E130" s="49" t="s">
        <v>173</v>
      </c>
      <c r="F130" s="57" t="s">
        <v>2</v>
      </c>
      <c r="G130" s="61">
        <v>1</v>
      </c>
      <c r="H130" s="81">
        <v>51.86</v>
      </c>
      <c r="I130" s="82">
        <f t="shared" si="12"/>
        <v>64.81</v>
      </c>
      <c r="J130" s="82">
        <f t="shared" si="13"/>
        <v>64.81</v>
      </c>
    </row>
    <row r="131" spans="1:10" ht="19.5" customHeight="1">
      <c r="B131" s="105" t="s">
        <v>419</v>
      </c>
      <c r="C131" s="108"/>
      <c r="D131" s="109" t="s">
        <v>40</v>
      </c>
      <c r="E131" s="166" t="s">
        <v>161</v>
      </c>
      <c r="F131" s="109" t="s">
        <v>2</v>
      </c>
      <c r="G131" s="61">
        <v>1</v>
      </c>
      <c r="H131" s="81">
        <v>18500</v>
      </c>
      <c r="I131" s="82">
        <f>ROUNDDOWN(H131*(1+$J$7),2)</f>
        <v>23121.3</v>
      </c>
      <c r="J131" s="82">
        <f t="shared" si="13"/>
        <v>23121.3</v>
      </c>
    </row>
    <row r="132" spans="1:10" ht="19.5" customHeight="1">
      <c r="B132" s="83"/>
      <c r="C132" s="84"/>
      <c r="D132" s="84"/>
      <c r="E132" s="84"/>
      <c r="F132" s="84"/>
      <c r="G132" s="84"/>
      <c r="H132" s="62" t="s">
        <v>221</v>
      </c>
      <c r="I132" s="85"/>
      <c r="J132" s="86">
        <f>SUM(J105:J131)</f>
        <v>27432.91</v>
      </c>
    </row>
    <row r="133" spans="1:10" ht="19.5" customHeight="1">
      <c r="B133" s="5"/>
      <c r="C133" s="33"/>
      <c r="D133" s="33"/>
      <c r="E133" s="33"/>
      <c r="F133" s="33"/>
      <c r="G133" s="70"/>
      <c r="H133" s="70"/>
      <c r="I133" s="70"/>
      <c r="J133" s="70"/>
    </row>
    <row r="134" spans="1:10" ht="19.5" customHeight="1">
      <c r="B134" s="44" t="s">
        <v>420</v>
      </c>
      <c r="C134" s="36"/>
      <c r="D134" s="36"/>
      <c r="E134" s="37" t="s">
        <v>234</v>
      </c>
      <c r="F134" s="37"/>
      <c r="G134" s="78"/>
      <c r="H134" s="78"/>
      <c r="I134" s="78"/>
      <c r="J134" s="78"/>
    </row>
    <row r="135" spans="1:10" ht="19.5" customHeight="1">
      <c r="B135" s="105" t="s">
        <v>12</v>
      </c>
      <c r="C135" s="107">
        <v>89726</v>
      </c>
      <c r="D135" s="109" t="s">
        <v>33</v>
      </c>
      <c r="E135" s="49" t="s">
        <v>287</v>
      </c>
      <c r="F135" s="57" t="s">
        <v>2</v>
      </c>
      <c r="G135" s="61">
        <v>4</v>
      </c>
      <c r="H135" s="81">
        <v>7.21</v>
      </c>
      <c r="I135" s="82">
        <f>ROUNDDOWN(H135*(1+$J$7),2)</f>
        <v>9.01</v>
      </c>
      <c r="J135" s="82">
        <f>G135*I135</f>
        <v>36.04</v>
      </c>
    </row>
    <row r="136" spans="1:10" ht="19.5" customHeight="1">
      <c r="B136" s="105" t="s">
        <v>13</v>
      </c>
      <c r="C136" s="107">
        <v>89724</v>
      </c>
      <c r="D136" s="109" t="s">
        <v>33</v>
      </c>
      <c r="E136" s="49" t="s">
        <v>288</v>
      </c>
      <c r="F136" s="57" t="s">
        <v>2</v>
      </c>
      <c r="G136" s="61">
        <v>20</v>
      </c>
      <c r="H136" s="81">
        <v>6.45</v>
      </c>
      <c r="I136" s="82">
        <f t="shared" ref="I136:I146" si="14">ROUNDDOWN(H136*(1+$J$7),2)</f>
        <v>8.06</v>
      </c>
      <c r="J136" s="82">
        <f t="shared" ref="J136:J146" si="15">G136*I136</f>
        <v>161.20000000000002</v>
      </c>
    </row>
    <row r="137" spans="1:10" ht="19.5" customHeight="1">
      <c r="B137" s="105" t="s">
        <v>14</v>
      </c>
      <c r="C137" s="107">
        <v>89809</v>
      </c>
      <c r="D137" s="109" t="s">
        <v>33</v>
      </c>
      <c r="E137" s="49" t="s">
        <v>289</v>
      </c>
      <c r="F137" s="57" t="s">
        <v>2</v>
      </c>
      <c r="G137" s="61">
        <v>8</v>
      </c>
      <c r="H137" s="81">
        <v>13.48</v>
      </c>
      <c r="I137" s="82">
        <f t="shared" si="14"/>
        <v>16.84</v>
      </c>
      <c r="J137" s="82">
        <f t="shared" si="15"/>
        <v>134.72</v>
      </c>
    </row>
    <row r="138" spans="1:10" ht="19.5" customHeight="1">
      <c r="B138" s="105" t="s">
        <v>94</v>
      </c>
      <c r="C138" s="107">
        <v>89783</v>
      </c>
      <c r="D138" s="109" t="s">
        <v>33</v>
      </c>
      <c r="E138" s="49" t="s">
        <v>183</v>
      </c>
      <c r="F138" s="57" t="s">
        <v>2</v>
      </c>
      <c r="G138" s="61">
        <v>9</v>
      </c>
      <c r="H138" s="81">
        <v>9.7100000000000009</v>
      </c>
      <c r="I138" s="82">
        <f t="shared" si="14"/>
        <v>12.13</v>
      </c>
      <c r="J138" s="82">
        <f t="shared" si="15"/>
        <v>109.17</v>
      </c>
    </row>
    <row r="139" spans="1:10" ht="19.5" customHeight="1">
      <c r="B139" s="105" t="s">
        <v>95</v>
      </c>
      <c r="C139" s="107">
        <v>89834</v>
      </c>
      <c r="D139" s="109" t="s">
        <v>33</v>
      </c>
      <c r="E139" s="49" t="s">
        <v>184</v>
      </c>
      <c r="F139" s="57" t="s">
        <v>2</v>
      </c>
      <c r="G139" s="61">
        <v>5</v>
      </c>
      <c r="H139" s="81">
        <v>27.4</v>
      </c>
      <c r="I139" s="82">
        <f t="shared" si="14"/>
        <v>34.24</v>
      </c>
      <c r="J139" s="82">
        <f t="shared" si="15"/>
        <v>171.20000000000002</v>
      </c>
    </row>
    <row r="140" spans="1:10" ht="19.5" customHeight="1">
      <c r="B140" s="105" t="s">
        <v>96</v>
      </c>
      <c r="C140" s="107">
        <v>89834</v>
      </c>
      <c r="D140" s="109" t="s">
        <v>33</v>
      </c>
      <c r="E140" s="49" t="s">
        <v>112</v>
      </c>
      <c r="F140" s="57" t="s">
        <v>2</v>
      </c>
      <c r="G140" s="61">
        <v>3</v>
      </c>
      <c r="H140" s="81">
        <v>27.4</v>
      </c>
      <c r="I140" s="82">
        <f t="shared" si="14"/>
        <v>34.24</v>
      </c>
      <c r="J140" s="82">
        <f t="shared" si="15"/>
        <v>102.72</v>
      </c>
    </row>
    <row r="141" spans="1:10" ht="19.5" customHeight="1">
      <c r="B141" s="105" t="s">
        <v>421</v>
      </c>
      <c r="C141" s="107">
        <v>89707</v>
      </c>
      <c r="D141" s="109" t="s">
        <v>33</v>
      </c>
      <c r="E141" s="49" t="s">
        <v>82</v>
      </c>
      <c r="F141" s="57" t="s">
        <v>2</v>
      </c>
      <c r="G141" s="61">
        <v>4</v>
      </c>
      <c r="H141" s="81">
        <v>25.23</v>
      </c>
      <c r="I141" s="82">
        <f t="shared" si="14"/>
        <v>31.53</v>
      </c>
      <c r="J141" s="82">
        <f t="shared" si="15"/>
        <v>126.12</v>
      </c>
    </row>
    <row r="142" spans="1:10" ht="19.5" customHeight="1">
      <c r="B142" s="105" t="s">
        <v>422</v>
      </c>
      <c r="C142" s="107">
        <v>89709</v>
      </c>
      <c r="D142" s="109" t="s">
        <v>33</v>
      </c>
      <c r="E142" s="49" t="s">
        <v>286</v>
      </c>
      <c r="F142" s="57" t="s">
        <v>2</v>
      </c>
      <c r="G142" s="61">
        <v>4</v>
      </c>
      <c r="H142" s="81">
        <v>9.57</v>
      </c>
      <c r="I142" s="82">
        <f t="shared" si="14"/>
        <v>11.96</v>
      </c>
      <c r="J142" s="82">
        <f t="shared" si="15"/>
        <v>47.84</v>
      </c>
    </row>
    <row r="143" spans="1:10" ht="19.5" customHeight="1">
      <c r="B143" s="105" t="s">
        <v>423</v>
      </c>
      <c r="C143" s="105" t="s">
        <v>136</v>
      </c>
      <c r="D143" s="109" t="s">
        <v>78</v>
      </c>
      <c r="E143" s="49" t="s">
        <v>169</v>
      </c>
      <c r="F143" s="57" t="s">
        <v>2</v>
      </c>
      <c r="G143" s="61">
        <v>4</v>
      </c>
      <c r="H143" s="81">
        <v>49.12</v>
      </c>
      <c r="I143" s="82">
        <f t="shared" si="14"/>
        <v>61.39</v>
      </c>
      <c r="J143" s="82">
        <f t="shared" si="15"/>
        <v>245.56</v>
      </c>
    </row>
    <row r="144" spans="1:10" s="20" customFormat="1" ht="19.5" customHeight="1">
      <c r="A144" s="5"/>
      <c r="B144" s="105" t="s">
        <v>424</v>
      </c>
      <c r="C144" s="105" t="s">
        <v>127</v>
      </c>
      <c r="D144" s="109" t="s">
        <v>33</v>
      </c>
      <c r="E144" s="28" t="s">
        <v>111</v>
      </c>
      <c r="F144" s="57" t="s">
        <v>2</v>
      </c>
      <c r="G144" s="61">
        <v>4</v>
      </c>
      <c r="H144" s="81">
        <v>1645.89</v>
      </c>
      <c r="I144" s="82">
        <f t="shared" si="14"/>
        <v>2057.0300000000002</v>
      </c>
      <c r="J144" s="82">
        <f t="shared" si="15"/>
        <v>8228.1200000000008</v>
      </c>
    </row>
    <row r="145" spans="2:10" s="20" customFormat="1" ht="19.5" customHeight="1">
      <c r="B145" s="105" t="s">
        <v>425</v>
      </c>
      <c r="C145" s="108">
        <v>95463</v>
      </c>
      <c r="D145" s="109" t="s">
        <v>33</v>
      </c>
      <c r="E145" s="28" t="s">
        <v>110</v>
      </c>
      <c r="F145" s="57" t="s">
        <v>2</v>
      </c>
      <c r="G145" s="61">
        <v>1</v>
      </c>
      <c r="H145" s="81">
        <v>1356.38</v>
      </c>
      <c r="I145" s="82">
        <f t="shared" si="14"/>
        <v>1695.2</v>
      </c>
      <c r="J145" s="82">
        <f t="shared" si="15"/>
        <v>1695.2</v>
      </c>
    </row>
    <row r="146" spans="2:10" s="20" customFormat="1" ht="19.5" customHeight="1">
      <c r="B146" s="105" t="s">
        <v>426</v>
      </c>
      <c r="C146" s="105" t="s">
        <v>138</v>
      </c>
      <c r="D146" s="109" t="s">
        <v>78</v>
      </c>
      <c r="E146" s="28" t="s">
        <v>168</v>
      </c>
      <c r="F146" s="57" t="s">
        <v>1</v>
      </c>
      <c r="G146" s="61">
        <v>8.42</v>
      </c>
      <c r="H146" s="81">
        <v>159.37</v>
      </c>
      <c r="I146" s="82">
        <f t="shared" si="14"/>
        <v>199.18</v>
      </c>
      <c r="J146" s="82">
        <f t="shared" si="15"/>
        <v>1677.0956000000001</v>
      </c>
    </row>
    <row r="147" spans="2:10" s="20" customFormat="1" ht="19.5" customHeight="1">
      <c r="B147" s="83"/>
      <c r="C147" s="84"/>
      <c r="D147" s="84"/>
      <c r="E147" s="84"/>
      <c r="F147" s="84"/>
      <c r="G147" s="84"/>
      <c r="H147" s="62" t="s">
        <v>221</v>
      </c>
      <c r="I147" s="85"/>
      <c r="J147" s="167">
        <f>SUM(J135:J146)</f>
        <v>12734.985600000002</v>
      </c>
    </row>
    <row r="148" spans="2:10" s="20" customFormat="1" ht="19.5" customHeight="1">
      <c r="B148" s="50"/>
      <c r="C148" s="50"/>
      <c r="D148" s="50"/>
      <c r="E148" s="1"/>
      <c r="F148" s="8"/>
      <c r="G148" s="91"/>
      <c r="H148" s="91"/>
      <c r="I148" s="90"/>
      <c r="J148" s="91"/>
    </row>
    <row r="149" spans="2:10" s="20" customFormat="1" ht="19.5" customHeight="1">
      <c r="B149" s="44" t="s">
        <v>427</v>
      </c>
      <c r="C149" s="36"/>
      <c r="D149" s="36"/>
      <c r="E149" s="37" t="s">
        <v>3</v>
      </c>
      <c r="F149" s="37"/>
      <c r="G149" s="78"/>
      <c r="H149" s="78"/>
      <c r="I149" s="78"/>
      <c r="J149" s="78"/>
    </row>
    <row r="150" spans="2:10" s="20" customFormat="1" ht="26.4">
      <c r="B150" s="105" t="s">
        <v>15</v>
      </c>
      <c r="C150" s="108">
        <v>86888</v>
      </c>
      <c r="D150" s="109" t="s">
        <v>33</v>
      </c>
      <c r="E150" s="28" t="s">
        <v>156</v>
      </c>
      <c r="F150" s="24" t="s">
        <v>2</v>
      </c>
      <c r="G150" s="61">
        <v>5</v>
      </c>
      <c r="H150" s="81">
        <v>401.08</v>
      </c>
      <c r="I150" s="82">
        <f>ROUNDDOWN(H150*(1+$J$7),2)</f>
        <v>501.26</v>
      </c>
      <c r="J150" s="82">
        <f>G150*I150</f>
        <v>2506.3000000000002</v>
      </c>
    </row>
    <row r="151" spans="2:10" s="20" customFormat="1" ht="26.4">
      <c r="B151" s="105" t="s">
        <v>26</v>
      </c>
      <c r="C151" s="107">
        <v>40729</v>
      </c>
      <c r="D151" s="109" t="s">
        <v>33</v>
      </c>
      <c r="E151" s="28" t="s">
        <v>41</v>
      </c>
      <c r="F151" s="24" t="s">
        <v>2</v>
      </c>
      <c r="G151" s="61">
        <v>5</v>
      </c>
      <c r="H151" s="81">
        <v>201.31</v>
      </c>
      <c r="I151" s="82">
        <f t="shared" ref="I151:I165" si="16">ROUNDDOWN(H151*(1+$J$7),2)</f>
        <v>251.59</v>
      </c>
      <c r="J151" s="82">
        <f t="shared" ref="J151:J165" si="17">G151*I151</f>
        <v>1257.95</v>
      </c>
    </row>
    <row r="152" spans="2:10" s="20" customFormat="1" ht="26.4">
      <c r="B152" s="105" t="s">
        <v>428</v>
      </c>
      <c r="C152" s="107">
        <v>86931</v>
      </c>
      <c r="D152" s="161" t="s">
        <v>33</v>
      </c>
      <c r="E152" s="28" t="s">
        <v>155</v>
      </c>
      <c r="F152" s="24" t="s">
        <v>2</v>
      </c>
      <c r="G152" s="61">
        <v>3</v>
      </c>
      <c r="H152" s="81">
        <v>410.26</v>
      </c>
      <c r="I152" s="82">
        <f t="shared" si="16"/>
        <v>512.74</v>
      </c>
      <c r="J152" s="82">
        <f t="shared" si="17"/>
        <v>1538.22</v>
      </c>
    </row>
    <row r="153" spans="2:10" s="20" customFormat="1" ht="19.5" customHeight="1">
      <c r="B153" s="105" t="s">
        <v>429</v>
      </c>
      <c r="C153" s="105" t="s">
        <v>126</v>
      </c>
      <c r="D153" s="109" t="s">
        <v>33</v>
      </c>
      <c r="E153" s="28" t="s">
        <v>162</v>
      </c>
      <c r="F153" s="24" t="s">
        <v>2</v>
      </c>
      <c r="G153" s="61">
        <v>1</v>
      </c>
      <c r="H153" s="81">
        <v>503.99</v>
      </c>
      <c r="I153" s="82">
        <f t="shared" si="16"/>
        <v>629.88</v>
      </c>
      <c r="J153" s="82">
        <f t="shared" si="17"/>
        <v>629.88</v>
      </c>
    </row>
    <row r="154" spans="2:10" s="20" customFormat="1" ht="26.4">
      <c r="B154" s="105" t="s">
        <v>430</v>
      </c>
      <c r="C154" s="107">
        <v>86942</v>
      </c>
      <c r="D154" s="109" t="s">
        <v>33</v>
      </c>
      <c r="E154" s="28" t="s">
        <v>42</v>
      </c>
      <c r="F154" s="24" t="s">
        <v>2</v>
      </c>
      <c r="G154" s="61">
        <v>5</v>
      </c>
      <c r="H154" s="81">
        <v>186.75</v>
      </c>
      <c r="I154" s="82">
        <f t="shared" si="16"/>
        <v>233.4</v>
      </c>
      <c r="J154" s="82">
        <f t="shared" si="17"/>
        <v>1167</v>
      </c>
    </row>
    <row r="155" spans="2:10" s="20" customFormat="1" ht="26.4">
      <c r="B155" s="105" t="s">
        <v>431</v>
      </c>
      <c r="C155" s="107">
        <v>86938</v>
      </c>
      <c r="D155" s="161" t="s">
        <v>33</v>
      </c>
      <c r="E155" s="28" t="s">
        <v>157</v>
      </c>
      <c r="F155" s="24" t="s">
        <v>2</v>
      </c>
      <c r="G155" s="61">
        <v>6</v>
      </c>
      <c r="H155" s="81">
        <v>230.89</v>
      </c>
      <c r="I155" s="82">
        <f t="shared" si="16"/>
        <v>288.56</v>
      </c>
      <c r="J155" s="82">
        <f t="shared" si="17"/>
        <v>1731.3600000000001</v>
      </c>
    </row>
    <row r="156" spans="2:10" s="20" customFormat="1" ht="19.5" customHeight="1">
      <c r="B156" s="105" t="s">
        <v>432</v>
      </c>
      <c r="C156" s="107">
        <v>86906</v>
      </c>
      <c r="D156" s="109" t="s">
        <v>33</v>
      </c>
      <c r="E156" s="28" t="s">
        <v>43</v>
      </c>
      <c r="F156" s="24" t="s">
        <v>2</v>
      </c>
      <c r="G156" s="61">
        <v>11</v>
      </c>
      <c r="H156" s="81">
        <v>38.26</v>
      </c>
      <c r="I156" s="82">
        <f t="shared" si="16"/>
        <v>47.81</v>
      </c>
      <c r="J156" s="82">
        <f t="shared" si="17"/>
        <v>525.91000000000008</v>
      </c>
    </row>
    <row r="157" spans="2:10" s="20" customFormat="1" ht="19.5" customHeight="1">
      <c r="B157" s="105" t="s">
        <v>433</v>
      </c>
      <c r="C157" s="107">
        <v>95544</v>
      </c>
      <c r="D157" s="109" t="s">
        <v>33</v>
      </c>
      <c r="E157" s="28" t="s">
        <v>44</v>
      </c>
      <c r="F157" s="24" t="s">
        <v>2</v>
      </c>
      <c r="G157" s="61">
        <v>8</v>
      </c>
      <c r="H157" s="81">
        <v>44.15</v>
      </c>
      <c r="I157" s="82">
        <f t="shared" si="16"/>
        <v>55.17</v>
      </c>
      <c r="J157" s="82">
        <f t="shared" si="17"/>
        <v>441.36</v>
      </c>
    </row>
    <row r="158" spans="2:10" s="20" customFormat="1" ht="19.5" customHeight="1">
      <c r="B158" s="105" t="s">
        <v>434</v>
      </c>
      <c r="C158" s="107">
        <v>36080</v>
      </c>
      <c r="D158" s="161" t="s">
        <v>321</v>
      </c>
      <c r="E158" s="25" t="s">
        <v>45</v>
      </c>
      <c r="F158" s="24" t="s">
        <v>2</v>
      </c>
      <c r="G158" s="61">
        <v>4</v>
      </c>
      <c r="H158" s="81">
        <v>139.35</v>
      </c>
      <c r="I158" s="82">
        <f t="shared" si="16"/>
        <v>174.15</v>
      </c>
      <c r="J158" s="82">
        <f t="shared" si="17"/>
        <v>696.6</v>
      </c>
    </row>
    <row r="159" spans="2:10" s="20" customFormat="1" ht="19.5" customHeight="1">
      <c r="B159" s="105" t="s">
        <v>435</v>
      </c>
      <c r="C159" s="107">
        <v>36080</v>
      </c>
      <c r="D159" s="161" t="s">
        <v>321</v>
      </c>
      <c r="E159" s="25" t="s">
        <v>158</v>
      </c>
      <c r="F159" s="24" t="s">
        <v>2</v>
      </c>
      <c r="G159" s="61">
        <v>2</v>
      </c>
      <c r="H159" s="81">
        <v>139.35</v>
      </c>
      <c r="I159" s="82">
        <f t="shared" si="16"/>
        <v>174.15</v>
      </c>
      <c r="J159" s="82">
        <f t="shared" si="17"/>
        <v>348.3</v>
      </c>
    </row>
    <row r="160" spans="2:10" s="20" customFormat="1" ht="26.4">
      <c r="B160" s="105" t="s">
        <v>436</v>
      </c>
      <c r="C160" s="107">
        <v>86920</v>
      </c>
      <c r="D160" s="109" t="s">
        <v>33</v>
      </c>
      <c r="E160" s="28" t="s">
        <v>290</v>
      </c>
      <c r="F160" s="108" t="s">
        <v>2</v>
      </c>
      <c r="G160" s="61">
        <v>1</v>
      </c>
      <c r="H160" s="81">
        <v>707.26</v>
      </c>
      <c r="I160" s="82">
        <f t="shared" si="16"/>
        <v>883.93</v>
      </c>
      <c r="J160" s="82">
        <f t="shared" si="17"/>
        <v>883.93</v>
      </c>
    </row>
    <row r="161" spans="1:10" s="20" customFormat="1" ht="39.6">
      <c r="B161" s="105" t="s">
        <v>437</v>
      </c>
      <c r="C161" s="107">
        <v>86936</v>
      </c>
      <c r="D161" s="109" t="s">
        <v>33</v>
      </c>
      <c r="E161" s="28" t="s">
        <v>46</v>
      </c>
      <c r="F161" s="108" t="s">
        <v>2</v>
      </c>
      <c r="G161" s="61">
        <v>4</v>
      </c>
      <c r="H161" s="81">
        <v>251.05</v>
      </c>
      <c r="I161" s="82">
        <f t="shared" si="16"/>
        <v>313.76</v>
      </c>
      <c r="J161" s="82">
        <f t="shared" si="17"/>
        <v>1255.04</v>
      </c>
    </row>
    <row r="162" spans="1:10" ht="19.5" customHeight="1">
      <c r="A162" s="20"/>
      <c r="B162" s="105" t="s">
        <v>438</v>
      </c>
      <c r="C162" s="107">
        <v>86915</v>
      </c>
      <c r="D162" s="109" t="s">
        <v>33</v>
      </c>
      <c r="E162" s="28" t="s">
        <v>47</v>
      </c>
      <c r="F162" s="108" t="s">
        <v>2</v>
      </c>
      <c r="G162" s="61">
        <v>5</v>
      </c>
      <c r="H162" s="81">
        <v>63.69</v>
      </c>
      <c r="I162" s="82">
        <f t="shared" si="16"/>
        <v>79.59</v>
      </c>
      <c r="J162" s="82">
        <f t="shared" si="17"/>
        <v>397.95000000000005</v>
      </c>
    </row>
    <row r="163" spans="1:10" ht="39.6">
      <c r="A163" s="20"/>
      <c r="B163" s="105" t="s">
        <v>439</v>
      </c>
      <c r="C163" s="107">
        <v>86936</v>
      </c>
      <c r="D163" s="109" t="s">
        <v>33</v>
      </c>
      <c r="E163" s="28" t="s">
        <v>160</v>
      </c>
      <c r="F163" s="108" t="s">
        <v>2</v>
      </c>
      <c r="G163" s="61">
        <v>2</v>
      </c>
      <c r="H163" s="81">
        <v>251.05</v>
      </c>
      <c r="I163" s="82">
        <f t="shared" si="16"/>
        <v>313.76</v>
      </c>
      <c r="J163" s="82">
        <f t="shared" si="17"/>
        <v>627.52</v>
      </c>
    </row>
    <row r="164" spans="1:10" ht="26.4">
      <c r="B164" s="105" t="s">
        <v>440</v>
      </c>
      <c r="C164" s="107">
        <v>9535</v>
      </c>
      <c r="D164" s="109" t="s">
        <v>33</v>
      </c>
      <c r="E164" s="28" t="s">
        <v>159</v>
      </c>
      <c r="F164" s="108" t="s">
        <v>2</v>
      </c>
      <c r="G164" s="61">
        <v>1</v>
      </c>
      <c r="H164" s="81">
        <v>65.45</v>
      </c>
      <c r="I164" s="82">
        <f t="shared" si="16"/>
        <v>81.790000000000006</v>
      </c>
      <c r="J164" s="82">
        <f t="shared" si="17"/>
        <v>81.790000000000006</v>
      </c>
    </row>
    <row r="165" spans="1:10" ht="26.4">
      <c r="B165" s="105" t="s">
        <v>441</v>
      </c>
      <c r="C165" s="107">
        <v>86915</v>
      </c>
      <c r="D165" s="109" t="s">
        <v>33</v>
      </c>
      <c r="E165" s="28" t="s">
        <v>48</v>
      </c>
      <c r="F165" s="108" t="s">
        <v>2</v>
      </c>
      <c r="G165" s="61">
        <v>5</v>
      </c>
      <c r="H165" s="81">
        <v>63.69</v>
      </c>
      <c r="I165" s="82">
        <f t="shared" si="16"/>
        <v>79.59</v>
      </c>
      <c r="J165" s="82">
        <f t="shared" si="17"/>
        <v>397.95000000000005</v>
      </c>
    </row>
    <row r="166" spans="1:10" ht="19.5" customHeight="1">
      <c r="B166" s="83"/>
      <c r="C166" s="84"/>
      <c r="D166" s="84"/>
      <c r="E166" s="84"/>
      <c r="F166" s="84"/>
      <c r="G166" s="84"/>
      <c r="H166" s="62" t="s">
        <v>221</v>
      </c>
      <c r="I166" s="85"/>
      <c r="J166" s="86">
        <f>SUM(J150:J165)</f>
        <v>14487.060000000005</v>
      </c>
    </row>
    <row r="167" spans="1:10" ht="19.5" customHeight="1">
      <c r="B167" s="29"/>
      <c r="C167" s="29"/>
      <c r="D167" s="29"/>
      <c r="E167" s="29"/>
      <c r="F167" s="29"/>
      <c r="G167" s="93"/>
      <c r="H167" s="93"/>
      <c r="I167" s="93"/>
      <c r="J167" s="94"/>
    </row>
    <row r="168" spans="1:10" ht="19.5" customHeight="1">
      <c r="B168" s="44" t="s">
        <v>442</v>
      </c>
      <c r="C168" s="36"/>
      <c r="D168" s="36"/>
      <c r="E168" s="37" t="s">
        <v>71</v>
      </c>
      <c r="F168" s="37"/>
      <c r="G168" s="78"/>
      <c r="H168" s="78"/>
      <c r="I168" s="78"/>
      <c r="J168" s="78"/>
    </row>
    <row r="169" spans="1:10" ht="19.5" customHeight="1">
      <c r="B169" s="105" t="s">
        <v>16</v>
      </c>
      <c r="C169" s="107">
        <v>92723</v>
      </c>
      <c r="D169" s="109" t="s">
        <v>33</v>
      </c>
      <c r="E169" s="25" t="s">
        <v>185</v>
      </c>
      <c r="F169" s="109" t="s">
        <v>27</v>
      </c>
      <c r="G169" s="61">
        <v>0.8</v>
      </c>
      <c r="H169" s="81">
        <v>296.68</v>
      </c>
      <c r="I169" s="82">
        <f>ROUNDDOWN(H169*(1+$J$7),2)</f>
        <v>370.79</v>
      </c>
      <c r="J169" s="82">
        <f>G169*I169</f>
        <v>296.63200000000001</v>
      </c>
    </row>
    <row r="170" spans="1:10" ht="19.5" customHeight="1">
      <c r="B170" s="105" t="s">
        <v>17</v>
      </c>
      <c r="C170" s="105" t="s">
        <v>116</v>
      </c>
      <c r="D170" s="109" t="s">
        <v>33</v>
      </c>
      <c r="E170" s="25" t="s">
        <v>186</v>
      </c>
      <c r="F170" s="109" t="s">
        <v>79</v>
      </c>
      <c r="G170" s="61">
        <v>0.46</v>
      </c>
      <c r="H170" s="81">
        <v>6.43</v>
      </c>
      <c r="I170" s="82">
        <f t="shared" ref="I170:I174" si="18">ROUNDDOWN(H170*(1+$J$7),2)</f>
        <v>8.0299999999999994</v>
      </c>
      <c r="J170" s="82">
        <f t="shared" ref="J170:J174" si="19">G170*I170</f>
        <v>3.6938</v>
      </c>
    </row>
    <row r="171" spans="1:10" ht="19.5" customHeight="1">
      <c r="B171" s="105" t="s">
        <v>18</v>
      </c>
      <c r="C171" s="107">
        <v>92688</v>
      </c>
      <c r="D171" s="109" t="s">
        <v>33</v>
      </c>
      <c r="E171" s="35" t="s">
        <v>291</v>
      </c>
      <c r="F171" s="57" t="s">
        <v>1</v>
      </c>
      <c r="G171" s="61">
        <v>7.2</v>
      </c>
      <c r="H171" s="81">
        <v>28.41</v>
      </c>
      <c r="I171" s="82">
        <f t="shared" si="18"/>
        <v>35.5</v>
      </c>
      <c r="J171" s="82">
        <f t="shared" si="19"/>
        <v>255.6</v>
      </c>
    </row>
    <row r="172" spans="1:10" ht="19.5" customHeight="1">
      <c r="B172" s="105" t="s">
        <v>80</v>
      </c>
      <c r="C172" s="108">
        <v>92693</v>
      </c>
      <c r="D172" s="109" t="s">
        <v>33</v>
      </c>
      <c r="E172" s="25" t="s">
        <v>292</v>
      </c>
      <c r="F172" s="109" t="s">
        <v>2</v>
      </c>
      <c r="G172" s="61">
        <v>2</v>
      </c>
      <c r="H172" s="81">
        <v>10.78</v>
      </c>
      <c r="I172" s="82">
        <f t="shared" si="18"/>
        <v>13.47</v>
      </c>
      <c r="J172" s="82">
        <f t="shared" si="19"/>
        <v>26.94</v>
      </c>
    </row>
    <row r="173" spans="1:10" s="189" customFormat="1" ht="20.100000000000001" customHeight="1" outlineLevel="1">
      <c r="A173" s="184"/>
      <c r="B173" s="105" t="s">
        <v>30</v>
      </c>
      <c r="C173" s="185">
        <v>85014</v>
      </c>
      <c r="D173" s="186" t="s">
        <v>33</v>
      </c>
      <c r="E173" s="187" t="s">
        <v>506</v>
      </c>
      <c r="F173" s="185" t="s">
        <v>5</v>
      </c>
      <c r="G173" s="188">
        <v>0.16</v>
      </c>
      <c r="H173" s="188">
        <v>453.26</v>
      </c>
      <c r="I173" s="82">
        <f t="shared" si="18"/>
        <v>566.48</v>
      </c>
      <c r="J173" s="82">
        <f t="shared" si="19"/>
        <v>90.636800000000008</v>
      </c>
    </row>
    <row r="174" spans="1:10" ht="19.5" customHeight="1">
      <c r="B174" s="105" t="s">
        <v>507</v>
      </c>
      <c r="C174" s="109">
        <v>85120</v>
      </c>
      <c r="D174" s="109" t="s">
        <v>33</v>
      </c>
      <c r="E174" s="35" t="s">
        <v>70</v>
      </c>
      <c r="F174" s="57" t="s">
        <v>2</v>
      </c>
      <c r="G174" s="61">
        <v>1</v>
      </c>
      <c r="H174" s="81">
        <v>118.78</v>
      </c>
      <c r="I174" s="82">
        <f t="shared" si="18"/>
        <v>148.44999999999999</v>
      </c>
      <c r="J174" s="82">
        <f t="shared" si="19"/>
        <v>148.44999999999999</v>
      </c>
    </row>
    <row r="175" spans="1:10" ht="19.5" customHeight="1">
      <c r="B175" s="83"/>
      <c r="C175" s="84"/>
      <c r="D175" s="84"/>
      <c r="E175" s="84"/>
      <c r="F175" s="84"/>
      <c r="G175" s="84"/>
      <c r="H175" s="62" t="s">
        <v>221</v>
      </c>
      <c r="I175" s="85"/>
      <c r="J175" s="86">
        <f>SUM(J169:J174)</f>
        <v>821.95260000000007</v>
      </c>
    </row>
    <row r="176" spans="1:10" ht="19.5" customHeight="1">
      <c r="B176" s="33"/>
      <c r="C176" s="33"/>
      <c r="D176" s="33"/>
      <c r="E176" s="34"/>
      <c r="F176" s="34"/>
      <c r="G176" s="95"/>
      <c r="H176" s="95"/>
      <c r="I176" s="95"/>
      <c r="J176" s="95"/>
    </row>
    <row r="177" spans="2:10" ht="19.5" customHeight="1">
      <c r="B177" s="44" t="s">
        <v>443</v>
      </c>
      <c r="C177" s="36"/>
      <c r="D177" s="36"/>
      <c r="E177" s="37" t="s">
        <v>75</v>
      </c>
      <c r="F177" s="37"/>
      <c r="G177" s="78"/>
      <c r="H177" s="78"/>
      <c r="I177" s="78"/>
      <c r="J177" s="78"/>
    </row>
    <row r="178" spans="2:10" ht="19.5" customHeight="1">
      <c r="B178" s="105" t="s">
        <v>19</v>
      </c>
      <c r="C178" s="107">
        <v>72553</v>
      </c>
      <c r="D178" s="109" t="s">
        <v>33</v>
      </c>
      <c r="E178" s="35" t="s">
        <v>83</v>
      </c>
      <c r="F178" s="57" t="s">
        <v>2</v>
      </c>
      <c r="G178" s="61">
        <v>5</v>
      </c>
      <c r="H178" s="81">
        <v>134.66</v>
      </c>
      <c r="I178" s="82">
        <f>ROUNDDOWN(H178*(1+$J$7),2)</f>
        <v>168.29</v>
      </c>
      <c r="J178" s="82">
        <f>G178*I178</f>
        <v>841.44999999999993</v>
      </c>
    </row>
    <row r="179" spans="2:10" ht="19.5" customHeight="1">
      <c r="B179" s="105" t="s">
        <v>20</v>
      </c>
      <c r="C179" s="105" t="s">
        <v>108</v>
      </c>
      <c r="D179" s="109" t="s">
        <v>78</v>
      </c>
      <c r="E179" s="35" t="s">
        <v>84</v>
      </c>
      <c r="F179" s="57" t="s">
        <v>2</v>
      </c>
      <c r="G179" s="61">
        <v>16</v>
      </c>
      <c r="H179" s="81">
        <v>265.85000000000002</v>
      </c>
      <c r="I179" s="82">
        <f t="shared" ref="I179:I183" si="20">ROUNDDOWN(H179*(1+$J$7),2)</f>
        <v>332.25</v>
      </c>
      <c r="J179" s="82">
        <f t="shared" ref="J179:J183" si="21">G179*I179</f>
        <v>5316</v>
      </c>
    </row>
    <row r="180" spans="2:10" ht="19.5" customHeight="1">
      <c r="B180" s="105" t="s">
        <v>21</v>
      </c>
      <c r="C180" s="107">
        <v>72947</v>
      </c>
      <c r="D180" s="109" t="s">
        <v>33</v>
      </c>
      <c r="E180" s="25" t="s">
        <v>85</v>
      </c>
      <c r="F180" s="57" t="s">
        <v>5</v>
      </c>
      <c r="G180" s="61">
        <v>5</v>
      </c>
      <c r="H180" s="81">
        <v>25.95</v>
      </c>
      <c r="I180" s="82">
        <f t="shared" si="20"/>
        <v>32.43</v>
      </c>
      <c r="J180" s="82">
        <f t="shared" si="21"/>
        <v>162.15</v>
      </c>
    </row>
    <row r="181" spans="2:10" ht="19.5" customHeight="1">
      <c r="B181" s="105" t="s">
        <v>97</v>
      </c>
      <c r="C181" s="107">
        <v>37559</v>
      </c>
      <c r="D181" s="161" t="s">
        <v>321</v>
      </c>
      <c r="E181" s="25" t="s">
        <v>86</v>
      </c>
      <c r="F181" s="57" t="s">
        <v>2</v>
      </c>
      <c r="G181" s="61">
        <v>2</v>
      </c>
      <c r="H181" s="81">
        <v>33.06</v>
      </c>
      <c r="I181" s="82">
        <f t="shared" si="20"/>
        <v>41.31</v>
      </c>
      <c r="J181" s="82">
        <f t="shared" si="21"/>
        <v>82.62</v>
      </c>
    </row>
    <row r="182" spans="2:10" ht="19.5" customHeight="1">
      <c r="B182" s="105" t="s">
        <v>98</v>
      </c>
      <c r="C182" s="107">
        <v>37559</v>
      </c>
      <c r="D182" s="161" t="s">
        <v>321</v>
      </c>
      <c r="E182" s="25" t="s">
        <v>87</v>
      </c>
      <c r="F182" s="57" t="s">
        <v>2</v>
      </c>
      <c r="G182" s="61">
        <v>14</v>
      </c>
      <c r="H182" s="81">
        <v>33.06</v>
      </c>
      <c r="I182" s="82">
        <f t="shared" si="20"/>
        <v>41.31</v>
      </c>
      <c r="J182" s="82">
        <f t="shared" si="21"/>
        <v>578.34</v>
      </c>
    </row>
    <row r="183" spans="2:10" ht="19.5" customHeight="1">
      <c r="B183" s="105" t="s">
        <v>99</v>
      </c>
      <c r="C183" s="107">
        <v>37556</v>
      </c>
      <c r="D183" s="161" t="s">
        <v>321</v>
      </c>
      <c r="E183" s="25" t="s">
        <v>88</v>
      </c>
      <c r="F183" s="57" t="s">
        <v>2</v>
      </c>
      <c r="G183" s="61">
        <v>5</v>
      </c>
      <c r="H183" s="81">
        <v>29.95</v>
      </c>
      <c r="I183" s="82">
        <f t="shared" si="20"/>
        <v>37.43</v>
      </c>
      <c r="J183" s="82">
        <f t="shared" si="21"/>
        <v>187.15</v>
      </c>
    </row>
    <row r="184" spans="2:10" ht="19.5" customHeight="1">
      <c r="B184" s="83"/>
      <c r="C184" s="84"/>
      <c r="D184" s="84"/>
      <c r="E184" s="84"/>
      <c r="F184" s="84"/>
      <c r="G184" s="84"/>
      <c r="H184" s="62" t="s">
        <v>221</v>
      </c>
      <c r="I184" s="85"/>
      <c r="J184" s="86">
        <f>SUM(J178:J183)</f>
        <v>7167.7099999999991</v>
      </c>
    </row>
    <row r="185" spans="2:10" ht="19.5" customHeight="1">
      <c r="B185" s="1"/>
      <c r="C185" s="1"/>
      <c r="D185" s="1"/>
      <c r="E185" s="87"/>
      <c r="F185" s="88"/>
      <c r="G185" s="89"/>
      <c r="H185" s="90"/>
      <c r="I185" s="90"/>
      <c r="J185" s="91"/>
    </row>
    <row r="186" spans="2:10" ht="19.5" customHeight="1">
      <c r="B186" s="44" t="s">
        <v>444</v>
      </c>
      <c r="C186" s="36"/>
      <c r="D186" s="36"/>
      <c r="E186" s="37" t="s">
        <v>211</v>
      </c>
      <c r="F186" s="37"/>
      <c r="G186" s="78"/>
      <c r="H186" s="78"/>
      <c r="I186" s="78"/>
      <c r="J186" s="78"/>
    </row>
    <row r="187" spans="2:10" ht="19.5" customHeight="1">
      <c r="B187" s="92" t="s">
        <v>445</v>
      </c>
      <c r="C187" s="107"/>
      <c r="D187" s="109"/>
      <c r="E187" s="54" t="s">
        <v>107</v>
      </c>
      <c r="F187" s="54"/>
      <c r="G187" s="61"/>
      <c r="H187" s="81"/>
      <c r="I187" s="82"/>
      <c r="J187" s="82"/>
    </row>
    <row r="188" spans="2:10" ht="26.4">
      <c r="B188" s="105" t="s">
        <v>446</v>
      </c>
      <c r="C188" s="105" t="s">
        <v>124</v>
      </c>
      <c r="D188" s="109" t="s">
        <v>33</v>
      </c>
      <c r="E188" s="13" t="s">
        <v>187</v>
      </c>
      <c r="F188" s="107" t="s">
        <v>2</v>
      </c>
      <c r="G188" s="61">
        <v>2</v>
      </c>
      <c r="H188" s="81">
        <v>345.41</v>
      </c>
      <c r="I188" s="82">
        <f>ROUNDDOWN(H188*(1+$J$7),2)</f>
        <v>431.69</v>
      </c>
      <c r="J188" s="82">
        <f>G188*I188</f>
        <v>863.38</v>
      </c>
    </row>
    <row r="189" spans="2:10" ht="26.4">
      <c r="B189" s="105" t="s">
        <v>447</v>
      </c>
      <c r="C189" s="105" t="s">
        <v>124</v>
      </c>
      <c r="D189" s="109" t="s">
        <v>33</v>
      </c>
      <c r="E189" s="18" t="s">
        <v>188</v>
      </c>
      <c r="F189" s="107" t="s">
        <v>2</v>
      </c>
      <c r="G189" s="61">
        <v>1</v>
      </c>
      <c r="H189" s="81">
        <v>345.41</v>
      </c>
      <c r="I189" s="82">
        <f t="shared" ref="I189:I243" si="22">ROUNDDOWN(H189*(1+$J$7),2)</f>
        <v>431.69</v>
      </c>
      <c r="J189" s="82">
        <f t="shared" ref="J189:J243" si="23">G189*I189</f>
        <v>431.69</v>
      </c>
    </row>
    <row r="190" spans="2:10" ht="19.5" customHeight="1">
      <c r="B190" s="105" t="s">
        <v>448</v>
      </c>
      <c r="C190" s="107">
        <v>83371</v>
      </c>
      <c r="D190" s="109" t="s">
        <v>33</v>
      </c>
      <c r="E190" s="18" t="s">
        <v>189</v>
      </c>
      <c r="F190" s="107" t="s">
        <v>2</v>
      </c>
      <c r="G190" s="61">
        <v>1</v>
      </c>
      <c r="H190" s="81">
        <v>104.23</v>
      </c>
      <c r="I190" s="82">
        <f t="shared" si="22"/>
        <v>130.26</v>
      </c>
      <c r="J190" s="82">
        <f t="shared" si="23"/>
        <v>130.26</v>
      </c>
    </row>
    <row r="191" spans="2:10" ht="19.5" customHeight="1">
      <c r="B191" s="105" t="s">
        <v>449</v>
      </c>
      <c r="C191" s="107">
        <v>83372</v>
      </c>
      <c r="D191" s="109" t="s">
        <v>33</v>
      </c>
      <c r="E191" s="13" t="s">
        <v>190</v>
      </c>
      <c r="F191" s="107" t="s">
        <v>2</v>
      </c>
      <c r="G191" s="61">
        <v>1</v>
      </c>
      <c r="H191" s="81">
        <v>619.91</v>
      </c>
      <c r="I191" s="82">
        <f t="shared" si="22"/>
        <v>774.76</v>
      </c>
      <c r="J191" s="82">
        <f t="shared" si="23"/>
        <v>774.76</v>
      </c>
    </row>
    <row r="192" spans="2:10" ht="19.5" customHeight="1">
      <c r="B192" s="105" t="s">
        <v>450</v>
      </c>
      <c r="C192" s="105" t="s">
        <v>118</v>
      </c>
      <c r="D192" s="109" t="s">
        <v>33</v>
      </c>
      <c r="E192" s="79" t="s">
        <v>29</v>
      </c>
      <c r="F192" s="80" t="s">
        <v>2</v>
      </c>
      <c r="G192" s="61">
        <v>6</v>
      </c>
      <c r="H192" s="81">
        <v>12.91</v>
      </c>
      <c r="I192" s="82">
        <f t="shared" si="22"/>
        <v>16.13</v>
      </c>
      <c r="J192" s="82">
        <f t="shared" si="23"/>
        <v>96.78</v>
      </c>
    </row>
    <row r="193" spans="1:10" ht="19.5" customHeight="1">
      <c r="B193" s="105" t="s">
        <v>451</v>
      </c>
      <c r="C193" s="105" t="s">
        <v>118</v>
      </c>
      <c r="D193" s="109" t="s">
        <v>33</v>
      </c>
      <c r="E193" s="55" t="s">
        <v>144</v>
      </c>
      <c r="F193" s="80" t="s">
        <v>2</v>
      </c>
      <c r="G193" s="61">
        <v>1</v>
      </c>
      <c r="H193" s="81">
        <v>12.91</v>
      </c>
      <c r="I193" s="82">
        <f t="shared" si="22"/>
        <v>16.13</v>
      </c>
      <c r="J193" s="82">
        <f t="shared" si="23"/>
        <v>16.13</v>
      </c>
    </row>
    <row r="194" spans="1:10" ht="19.5" customHeight="1">
      <c r="B194" s="105" t="s">
        <v>452</v>
      </c>
      <c r="C194" s="105" t="s">
        <v>119</v>
      </c>
      <c r="D194" s="109" t="s">
        <v>33</v>
      </c>
      <c r="E194" s="13" t="s">
        <v>191</v>
      </c>
      <c r="F194" s="80" t="s">
        <v>2</v>
      </c>
      <c r="G194" s="61">
        <v>1</v>
      </c>
      <c r="H194" s="81">
        <v>19.649999999999999</v>
      </c>
      <c r="I194" s="82">
        <f t="shared" si="22"/>
        <v>24.55</v>
      </c>
      <c r="J194" s="82">
        <f t="shared" si="23"/>
        <v>24.55</v>
      </c>
    </row>
    <row r="195" spans="1:10" ht="19.5" customHeight="1">
      <c r="B195" s="105" t="s">
        <v>453</v>
      </c>
      <c r="C195" s="107" t="s">
        <v>119</v>
      </c>
      <c r="D195" s="109" t="s">
        <v>33</v>
      </c>
      <c r="E195" s="13" t="s">
        <v>192</v>
      </c>
      <c r="F195" s="80" t="s">
        <v>2</v>
      </c>
      <c r="G195" s="61">
        <v>1</v>
      </c>
      <c r="H195" s="81">
        <v>19.649999999999999</v>
      </c>
      <c r="I195" s="82">
        <f t="shared" si="22"/>
        <v>24.55</v>
      </c>
      <c r="J195" s="82">
        <f t="shared" si="23"/>
        <v>24.55</v>
      </c>
    </row>
    <row r="196" spans="1:10" ht="19.5" customHeight="1">
      <c r="B196" s="105" t="s">
        <v>454</v>
      </c>
      <c r="C196" s="105" t="s">
        <v>141</v>
      </c>
      <c r="D196" s="109" t="s">
        <v>78</v>
      </c>
      <c r="E196" s="55" t="s">
        <v>193</v>
      </c>
      <c r="F196" s="80" t="s">
        <v>2</v>
      </c>
      <c r="G196" s="61">
        <v>4</v>
      </c>
      <c r="H196" s="81">
        <v>106.63</v>
      </c>
      <c r="I196" s="82">
        <f t="shared" si="22"/>
        <v>133.26</v>
      </c>
      <c r="J196" s="82">
        <f t="shared" si="23"/>
        <v>533.04</v>
      </c>
    </row>
    <row r="197" spans="1:10" s="20" customFormat="1" ht="19.5" customHeight="1">
      <c r="A197" s="5"/>
      <c r="B197" s="105" t="s">
        <v>455</v>
      </c>
      <c r="C197" s="105" t="s">
        <v>120</v>
      </c>
      <c r="D197" s="109" t="s">
        <v>33</v>
      </c>
      <c r="E197" s="55" t="s">
        <v>194</v>
      </c>
      <c r="F197" s="80" t="s">
        <v>2</v>
      </c>
      <c r="G197" s="61">
        <v>9</v>
      </c>
      <c r="H197" s="81">
        <v>57.1</v>
      </c>
      <c r="I197" s="82">
        <f t="shared" si="22"/>
        <v>71.36</v>
      </c>
      <c r="J197" s="82">
        <f t="shared" si="23"/>
        <v>642.24</v>
      </c>
    </row>
    <row r="198" spans="1:10" s="20" customFormat="1" ht="19.5" customHeight="1">
      <c r="A198" s="5"/>
      <c r="B198" s="105" t="s">
        <v>456</v>
      </c>
      <c r="C198" s="105" t="s">
        <v>120</v>
      </c>
      <c r="D198" s="109" t="s">
        <v>33</v>
      </c>
      <c r="E198" s="55" t="s">
        <v>195</v>
      </c>
      <c r="F198" s="80" t="s">
        <v>2</v>
      </c>
      <c r="G198" s="61">
        <v>6</v>
      </c>
      <c r="H198" s="81">
        <v>57.1</v>
      </c>
      <c r="I198" s="82">
        <f t="shared" si="22"/>
        <v>71.36</v>
      </c>
      <c r="J198" s="82">
        <f t="shared" si="23"/>
        <v>428.15999999999997</v>
      </c>
    </row>
    <row r="199" spans="1:10" s="20" customFormat="1" ht="19.5" customHeight="1">
      <c r="A199" s="5"/>
      <c r="B199" s="105" t="s">
        <v>457</v>
      </c>
      <c r="C199" s="107" t="s">
        <v>120</v>
      </c>
      <c r="D199" s="109" t="s">
        <v>33</v>
      </c>
      <c r="E199" s="55" t="s">
        <v>196</v>
      </c>
      <c r="F199" s="80" t="s">
        <v>2</v>
      </c>
      <c r="G199" s="61">
        <v>5</v>
      </c>
      <c r="H199" s="81">
        <v>57.1</v>
      </c>
      <c r="I199" s="82">
        <f t="shared" si="22"/>
        <v>71.36</v>
      </c>
      <c r="J199" s="82">
        <f t="shared" si="23"/>
        <v>356.8</v>
      </c>
    </row>
    <row r="200" spans="1:10" s="20" customFormat="1" ht="19.5" customHeight="1">
      <c r="B200" s="105" t="s">
        <v>458</v>
      </c>
      <c r="C200" s="107" t="s">
        <v>120</v>
      </c>
      <c r="D200" s="109" t="s">
        <v>33</v>
      </c>
      <c r="E200" s="55" t="s">
        <v>197</v>
      </c>
      <c r="F200" s="80" t="s">
        <v>2</v>
      </c>
      <c r="G200" s="61">
        <v>9</v>
      </c>
      <c r="H200" s="81">
        <v>57.1</v>
      </c>
      <c r="I200" s="82">
        <f t="shared" si="22"/>
        <v>71.36</v>
      </c>
      <c r="J200" s="82">
        <f t="shared" si="23"/>
        <v>642.24</v>
      </c>
    </row>
    <row r="201" spans="1:10" s="20" customFormat="1" ht="19.5" customHeight="1">
      <c r="B201" s="105" t="s">
        <v>459</v>
      </c>
      <c r="C201" s="19" t="s">
        <v>120</v>
      </c>
      <c r="D201" s="4" t="s">
        <v>33</v>
      </c>
      <c r="E201" s="13" t="s">
        <v>214</v>
      </c>
      <c r="F201" s="80" t="s">
        <v>2</v>
      </c>
      <c r="G201" s="61">
        <v>2</v>
      </c>
      <c r="H201" s="81">
        <v>57.1</v>
      </c>
      <c r="I201" s="82">
        <f t="shared" si="22"/>
        <v>71.36</v>
      </c>
      <c r="J201" s="82">
        <f t="shared" si="23"/>
        <v>142.72</v>
      </c>
    </row>
    <row r="202" spans="1:10" s="20" customFormat="1" ht="19.5" customHeight="1">
      <c r="B202" s="105" t="s">
        <v>460</v>
      </c>
      <c r="C202" s="19" t="s">
        <v>120</v>
      </c>
      <c r="D202" s="4" t="s">
        <v>33</v>
      </c>
      <c r="E202" s="55" t="s">
        <v>198</v>
      </c>
      <c r="F202" s="60" t="s">
        <v>2</v>
      </c>
      <c r="G202" s="61">
        <v>1</v>
      </c>
      <c r="H202" s="81">
        <v>57.1</v>
      </c>
      <c r="I202" s="82">
        <f t="shared" si="22"/>
        <v>71.36</v>
      </c>
      <c r="J202" s="82">
        <f t="shared" si="23"/>
        <v>71.36</v>
      </c>
    </row>
    <row r="203" spans="1:10" s="20" customFormat="1" ht="19.5" customHeight="1">
      <c r="B203" s="105" t="s">
        <v>461</v>
      </c>
      <c r="C203" s="168" t="s">
        <v>121</v>
      </c>
      <c r="D203" s="4" t="s">
        <v>33</v>
      </c>
      <c r="E203" s="55" t="s">
        <v>199</v>
      </c>
      <c r="F203" s="60" t="s">
        <v>2</v>
      </c>
      <c r="G203" s="61">
        <v>1</v>
      </c>
      <c r="H203" s="81">
        <v>111.22</v>
      </c>
      <c r="I203" s="82">
        <f t="shared" si="22"/>
        <v>139</v>
      </c>
      <c r="J203" s="82">
        <f t="shared" si="23"/>
        <v>139</v>
      </c>
    </row>
    <row r="204" spans="1:10" s="20" customFormat="1" ht="19.5" customHeight="1">
      <c r="B204" s="105" t="s">
        <v>462</v>
      </c>
      <c r="C204" s="19" t="s">
        <v>122</v>
      </c>
      <c r="D204" s="4" t="s">
        <v>33</v>
      </c>
      <c r="E204" s="55" t="s">
        <v>213</v>
      </c>
      <c r="F204" s="60" t="s">
        <v>2</v>
      </c>
      <c r="G204" s="61">
        <v>1</v>
      </c>
      <c r="H204" s="81">
        <v>311.42</v>
      </c>
      <c r="I204" s="82">
        <f t="shared" si="22"/>
        <v>389.21</v>
      </c>
      <c r="J204" s="82">
        <f t="shared" si="23"/>
        <v>389.21</v>
      </c>
    </row>
    <row r="205" spans="1:10" s="20" customFormat="1" ht="19.5" customHeight="1">
      <c r="B205" s="105" t="s">
        <v>463</v>
      </c>
      <c r="C205" s="19" t="s">
        <v>123</v>
      </c>
      <c r="D205" s="4" t="s">
        <v>33</v>
      </c>
      <c r="E205" s="55" t="s">
        <v>212</v>
      </c>
      <c r="F205" s="60" t="s">
        <v>2</v>
      </c>
      <c r="G205" s="61">
        <v>1</v>
      </c>
      <c r="H205" s="81">
        <v>801.77</v>
      </c>
      <c r="I205" s="82">
        <f t="shared" si="22"/>
        <v>1002.05</v>
      </c>
      <c r="J205" s="82">
        <f t="shared" si="23"/>
        <v>1002.05</v>
      </c>
    </row>
    <row r="206" spans="1:10" s="20" customFormat="1" ht="19.5" customHeight="1">
      <c r="B206" s="92" t="s">
        <v>464</v>
      </c>
      <c r="C206" s="107"/>
      <c r="D206" s="109"/>
      <c r="E206" s="51" t="s">
        <v>89</v>
      </c>
      <c r="F206" s="46"/>
      <c r="G206" s="61"/>
      <c r="H206" s="81"/>
      <c r="I206" s="82"/>
      <c r="J206" s="82"/>
    </row>
    <row r="207" spans="1:10" s="20" customFormat="1" ht="26.4">
      <c r="B207" s="105" t="s">
        <v>465</v>
      </c>
      <c r="C207" s="107">
        <v>91854</v>
      </c>
      <c r="D207" s="109" t="s">
        <v>33</v>
      </c>
      <c r="E207" s="25" t="s">
        <v>297</v>
      </c>
      <c r="F207" s="48" t="s">
        <v>1</v>
      </c>
      <c r="G207" s="61">
        <v>569.20000000000005</v>
      </c>
      <c r="H207" s="81">
        <v>7.61</v>
      </c>
      <c r="I207" s="82">
        <f t="shared" si="22"/>
        <v>9.51</v>
      </c>
      <c r="J207" s="82">
        <f t="shared" si="23"/>
        <v>5413.0920000000006</v>
      </c>
    </row>
    <row r="208" spans="1:10" s="20" customFormat="1" ht="26.4">
      <c r="B208" s="105" t="s">
        <v>466</v>
      </c>
      <c r="C208" s="107">
        <v>91856</v>
      </c>
      <c r="D208" s="109" t="s">
        <v>33</v>
      </c>
      <c r="E208" s="25" t="s">
        <v>298</v>
      </c>
      <c r="F208" s="48" t="s">
        <v>1</v>
      </c>
      <c r="G208" s="61">
        <v>143.5</v>
      </c>
      <c r="H208" s="81">
        <v>9.5</v>
      </c>
      <c r="I208" s="82">
        <f t="shared" si="22"/>
        <v>11.87</v>
      </c>
      <c r="J208" s="82">
        <f t="shared" si="23"/>
        <v>1703.3449999999998</v>
      </c>
    </row>
    <row r="209" spans="2:10" s="20" customFormat="1" ht="19.5" customHeight="1">
      <c r="B209" s="105" t="s">
        <v>467</v>
      </c>
      <c r="C209" s="107">
        <v>93008</v>
      </c>
      <c r="D209" s="109" t="s">
        <v>33</v>
      </c>
      <c r="E209" s="25" t="s">
        <v>299</v>
      </c>
      <c r="F209" s="48" t="s">
        <v>1</v>
      </c>
      <c r="G209" s="61">
        <v>155.80000000000001</v>
      </c>
      <c r="H209" s="81">
        <v>11.64</v>
      </c>
      <c r="I209" s="82">
        <f t="shared" si="22"/>
        <v>14.54</v>
      </c>
      <c r="J209" s="82">
        <f t="shared" si="23"/>
        <v>2265.3319999999999</v>
      </c>
    </row>
    <row r="210" spans="2:10" s="20" customFormat="1" ht="19.5" customHeight="1">
      <c r="B210" s="105" t="s">
        <v>468</v>
      </c>
      <c r="C210" s="107">
        <v>93009</v>
      </c>
      <c r="D210" s="109" t="s">
        <v>33</v>
      </c>
      <c r="E210" s="25" t="s">
        <v>300</v>
      </c>
      <c r="F210" s="48" t="s">
        <v>1</v>
      </c>
      <c r="G210" s="61">
        <v>21.6</v>
      </c>
      <c r="H210" s="81">
        <v>16.71</v>
      </c>
      <c r="I210" s="82">
        <f t="shared" si="22"/>
        <v>20.88</v>
      </c>
      <c r="J210" s="82">
        <f t="shared" si="23"/>
        <v>451.00799999999998</v>
      </c>
    </row>
    <row r="211" spans="2:10" s="20" customFormat="1" ht="19.5" customHeight="1">
      <c r="B211" s="105" t="s">
        <v>469</v>
      </c>
      <c r="C211" s="107">
        <v>93011</v>
      </c>
      <c r="D211" s="109" t="s">
        <v>33</v>
      </c>
      <c r="E211" s="25" t="s">
        <v>301</v>
      </c>
      <c r="F211" s="48" t="s">
        <v>1</v>
      </c>
      <c r="G211" s="61">
        <v>58.1</v>
      </c>
      <c r="H211" s="81">
        <v>27.81</v>
      </c>
      <c r="I211" s="82">
        <f t="shared" si="22"/>
        <v>34.75</v>
      </c>
      <c r="J211" s="82">
        <f t="shared" si="23"/>
        <v>2018.9750000000001</v>
      </c>
    </row>
    <row r="212" spans="2:10" s="20" customFormat="1" ht="19.5" customHeight="1">
      <c r="B212" s="105" t="s">
        <v>470</v>
      </c>
      <c r="C212" s="107">
        <v>93012</v>
      </c>
      <c r="D212" s="109" t="s">
        <v>33</v>
      </c>
      <c r="E212" s="25" t="s">
        <v>302</v>
      </c>
      <c r="F212" s="48" t="s">
        <v>1</v>
      </c>
      <c r="G212" s="61">
        <v>30.9</v>
      </c>
      <c r="H212" s="81">
        <v>41.42</v>
      </c>
      <c r="I212" s="82">
        <f t="shared" si="22"/>
        <v>51.76</v>
      </c>
      <c r="J212" s="82">
        <f t="shared" si="23"/>
        <v>1599.3839999999998</v>
      </c>
    </row>
    <row r="213" spans="2:10" s="20" customFormat="1" ht="19.5" customHeight="1">
      <c r="B213" s="105" t="s">
        <v>471</v>
      </c>
      <c r="C213" s="107">
        <v>92662</v>
      </c>
      <c r="D213" s="109" t="s">
        <v>33</v>
      </c>
      <c r="E213" s="25" t="s">
        <v>200</v>
      </c>
      <c r="F213" s="48" t="s">
        <v>2</v>
      </c>
      <c r="G213" s="61">
        <v>9</v>
      </c>
      <c r="H213" s="81">
        <v>27.22</v>
      </c>
      <c r="I213" s="82">
        <f t="shared" si="22"/>
        <v>34.01</v>
      </c>
      <c r="J213" s="82">
        <f t="shared" si="23"/>
        <v>306.08999999999997</v>
      </c>
    </row>
    <row r="214" spans="2:10" s="20" customFormat="1" ht="19.5" customHeight="1">
      <c r="B214" s="105" t="s">
        <v>472</v>
      </c>
      <c r="C214" s="107">
        <v>92693</v>
      </c>
      <c r="D214" s="109" t="s">
        <v>33</v>
      </c>
      <c r="E214" s="25" t="s">
        <v>201</v>
      </c>
      <c r="F214" s="48" t="s">
        <v>2</v>
      </c>
      <c r="G214" s="61">
        <v>2</v>
      </c>
      <c r="H214" s="81">
        <v>10.78</v>
      </c>
      <c r="I214" s="82">
        <f t="shared" si="22"/>
        <v>13.47</v>
      </c>
      <c r="J214" s="82">
        <f t="shared" si="23"/>
        <v>26.94</v>
      </c>
    </row>
    <row r="215" spans="2:10" s="20" customFormat="1" ht="19.5" customHeight="1">
      <c r="B215" s="105" t="s">
        <v>473</v>
      </c>
      <c r="C215" s="107">
        <v>92662</v>
      </c>
      <c r="D215" s="109" t="s">
        <v>33</v>
      </c>
      <c r="E215" s="25" t="s">
        <v>202</v>
      </c>
      <c r="F215" s="48" t="s">
        <v>2</v>
      </c>
      <c r="G215" s="61">
        <v>1</v>
      </c>
      <c r="H215" s="81">
        <v>27.22</v>
      </c>
      <c r="I215" s="82">
        <f t="shared" si="22"/>
        <v>34.01</v>
      </c>
      <c r="J215" s="82">
        <f t="shared" si="23"/>
        <v>34.01</v>
      </c>
    </row>
    <row r="216" spans="2:10" s="20" customFormat="1" ht="19.5" customHeight="1">
      <c r="B216" s="105" t="s">
        <v>474</v>
      </c>
      <c r="C216" s="107">
        <v>83447</v>
      </c>
      <c r="D216" s="109" t="s">
        <v>33</v>
      </c>
      <c r="E216" s="25" t="s">
        <v>294</v>
      </c>
      <c r="F216" s="48" t="s">
        <v>2</v>
      </c>
      <c r="G216" s="61">
        <v>9</v>
      </c>
      <c r="H216" s="81">
        <v>170.85</v>
      </c>
      <c r="I216" s="82">
        <f t="shared" si="22"/>
        <v>213.52</v>
      </c>
      <c r="J216" s="82">
        <f t="shared" si="23"/>
        <v>1921.68</v>
      </c>
    </row>
    <row r="217" spans="2:10" s="20" customFormat="1" ht="19.5" customHeight="1">
      <c r="B217" s="105" t="s">
        <v>475</v>
      </c>
      <c r="C217" s="107">
        <v>83446</v>
      </c>
      <c r="D217" s="109" t="s">
        <v>33</v>
      </c>
      <c r="E217" s="25" t="s">
        <v>295</v>
      </c>
      <c r="F217" s="48" t="s">
        <v>2</v>
      </c>
      <c r="G217" s="61">
        <v>5</v>
      </c>
      <c r="H217" s="81">
        <v>158.72</v>
      </c>
      <c r="I217" s="82">
        <f t="shared" si="22"/>
        <v>198.36</v>
      </c>
      <c r="J217" s="82">
        <f t="shared" si="23"/>
        <v>991.80000000000007</v>
      </c>
    </row>
    <row r="218" spans="2:10" s="20" customFormat="1" ht="19.5" customHeight="1">
      <c r="B218" s="105" t="s">
        <v>476</v>
      </c>
      <c r="C218" s="105" t="s">
        <v>137</v>
      </c>
      <c r="D218" s="109" t="s">
        <v>78</v>
      </c>
      <c r="E218" s="25" t="s">
        <v>296</v>
      </c>
      <c r="F218" s="48" t="s">
        <v>1</v>
      </c>
      <c r="G218" s="61">
        <v>2</v>
      </c>
      <c r="H218" s="81">
        <v>63.01</v>
      </c>
      <c r="I218" s="82">
        <f t="shared" si="22"/>
        <v>78.739999999999995</v>
      </c>
      <c r="J218" s="82">
        <f t="shared" si="23"/>
        <v>157.47999999999999</v>
      </c>
    </row>
    <row r="219" spans="2:10" s="20" customFormat="1" ht="19.5" customHeight="1">
      <c r="B219" s="92" t="s">
        <v>477</v>
      </c>
      <c r="C219" s="107"/>
      <c r="D219" s="109"/>
      <c r="E219" s="51" t="s">
        <v>90</v>
      </c>
      <c r="F219" s="48"/>
      <c r="G219" s="61"/>
      <c r="H219" s="81"/>
      <c r="I219" s="82"/>
      <c r="J219" s="82"/>
    </row>
    <row r="220" spans="2:10" s="20" customFormat="1" ht="39.9" customHeight="1">
      <c r="B220" s="105" t="s">
        <v>478</v>
      </c>
      <c r="C220" s="107">
        <v>91924</v>
      </c>
      <c r="D220" s="109" t="s">
        <v>33</v>
      </c>
      <c r="E220" s="25" t="s">
        <v>235</v>
      </c>
      <c r="F220" s="48" t="s">
        <v>1</v>
      </c>
      <c r="G220" s="61">
        <v>1520</v>
      </c>
      <c r="H220" s="81">
        <v>1.75</v>
      </c>
      <c r="I220" s="82">
        <f t="shared" si="22"/>
        <v>2.1800000000000002</v>
      </c>
      <c r="J220" s="82">
        <f t="shared" si="23"/>
        <v>3313.6000000000004</v>
      </c>
    </row>
    <row r="221" spans="2:10" s="20" customFormat="1" ht="39.9" customHeight="1">
      <c r="B221" s="105" t="s">
        <v>479</v>
      </c>
      <c r="C221" s="107">
        <v>91926</v>
      </c>
      <c r="D221" s="109" t="s">
        <v>33</v>
      </c>
      <c r="E221" s="25" t="s">
        <v>236</v>
      </c>
      <c r="F221" s="48" t="s">
        <v>1</v>
      </c>
      <c r="G221" s="61">
        <v>1416.5</v>
      </c>
      <c r="H221" s="81">
        <v>2.5</v>
      </c>
      <c r="I221" s="82">
        <f t="shared" si="22"/>
        <v>3.12</v>
      </c>
      <c r="J221" s="82">
        <f t="shared" si="23"/>
        <v>4419.4800000000005</v>
      </c>
    </row>
    <row r="222" spans="2:10" s="20" customFormat="1" ht="39.9" customHeight="1">
      <c r="B222" s="105" t="s">
        <v>480</v>
      </c>
      <c r="C222" s="26">
        <v>91928</v>
      </c>
      <c r="D222" s="109" t="s">
        <v>33</v>
      </c>
      <c r="E222" s="25" t="s">
        <v>241</v>
      </c>
      <c r="F222" s="48" t="s">
        <v>1</v>
      </c>
      <c r="G222" s="61">
        <v>169.4</v>
      </c>
      <c r="H222" s="81">
        <v>3.87</v>
      </c>
      <c r="I222" s="82">
        <f t="shared" si="22"/>
        <v>4.83</v>
      </c>
      <c r="J222" s="82">
        <f t="shared" si="23"/>
        <v>818.202</v>
      </c>
    </row>
    <row r="223" spans="2:10" s="20" customFormat="1" ht="39.9" customHeight="1">
      <c r="B223" s="105" t="s">
        <v>481</v>
      </c>
      <c r="C223" s="26">
        <v>91930</v>
      </c>
      <c r="D223" s="109" t="s">
        <v>33</v>
      </c>
      <c r="E223" s="25" t="s">
        <v>242</v>
      </c>
      <c r="F223" s="48" t="s">
        <v>1</v>
      </c>
      <c r="G223" s="61">
        <v>298.3</v>
      </c>
      <c r="H223" s="81">
        <v>5.25</v>
      </c>
      <c r="I223" s="82">
        <f t="shared" si="22"/>
        <v>6.56</v>
      </c>
      <c r="J223" s="82">
        <f t="shared" si="23"/>
        <v>1956.848</v>
      </c>
    </row>
    <row r="224" spans="2:10" s="20" customFormat="1" ht="39.9" customHeight="1">
      <c r="B224" s="105" t="s">
        <v>482</v>
      </c>
      <c r="C224" s="26">
        <v>91932</v>
      </c>
      <c r="D224" s="109" t="s">
        <v>33</v>
      </c>
      <c r="E224" s="25" t="s">
        <v>243</v>
      </c>
      <c r="F224" s="48" t="s">
        <v>1</v>
      </c>
      <c r="G224" s="61">
        <v>473.2</v>
      </c>
      <c r="H224" s="81">
        <v>8.4600000000000009</v>
      </c>
      <c r="I224" s="82">
        <f t="shared" si="22"/>
        <v>10.57</v>
      </c>
      <c r="J224" s="82">
        <f t="shared" si="23"/>
        <v>5001.7240000000002</v>
      </c>
    </row>
    <row r="225" spans="2:10" s="20" customFormat="1" ht="39.9" customHeight="1">
      <c r="B225" s="105" t="s">
        <v>483</v>
      </c>
      <c r="C225" s="26">
        <v>92981</v>
      </c>
      <c r="D225" s="109" t="s">
        <v>33</v>
      </c>
      <c r="E225" s="25" t="s">
        <v>244</v>
      </c>
      <c r="F225" s="48" t="s">
        <v>1</v>
      </c>
      <c r="G225" s="61">
        <v>157.69999999999999</v>
      </c>
      <c r="H225" s="81">
        <v>7.41</v>
      </c>
      <c r="I225" s="82">
        <f t="shared" si="22"/>
        <v>9.26</v>
      </c>
      <c r="J225" s="82">
        <f t="shared" si="23"/>
        <v>1460.3019999999999</v>
      </c>
    </row>
    <row r="226" spans="2:10" s="20" customFormat="1" ht="39.9" customHeight="1">
      <c r="B226" s="105" t="s">
        <v>484</v>
      </c>
      <c r="C226" s="107">
        <v>92983</v>
      </c>
      <c r="D226" s="109" t="s">
        <v>33</v>
      </c>
      <c r="E226" s="25" t="s">
        <v>240</v>
      </c>
      <c r="F226" s="48" t="s">
        <v>1</v>
      </c>
      <c r="G226" s="61">
        <v>229.8</v>
      </c>
      <c r="H226" s="81">
        <v>13.61</v>
      </c>
      <c r="I226" s="82">
        <f t="shared" si="22"/>
        <v>17</v>
      </c>
      <c r="J226" s="82">
        <f t="shared" si="23"/>
        <v>3906.6000000000004</v>
      </c>
    </row>
    <row r="227" spans="2:10" s="20" customFormat="1" ht="39.9" customHeight="1">
      <c r="B227" s="105" t="s">
        <v>485</v>
      </c>
      <c r="C227" s="26">
        <v>92985</v>
      </c>
      <c r="D227" s="109" t="s">
        <v>33</v>
      </c>
      <c r="E227" s="25" t="s">
        <v>245</v>
      </c>
      <c r="F227" s="48" t="s">
        <v>1</v>
      </c>
      <c r="G227" s="61">
        <v>56.8</v>
      </c>
      <c r="H227" s="81">
        <v>18.07</v>
      </c>
      <c r="I227" s="82">
        <f t="shared" si="22"/>
        <v>22.58</v>
      </c>
      <c r="J227" s="82">
        <f t="shared" si="23"/>
        <v>1282.5439999999999</v>
      </c>
    </row>
    <row r="228" spans="2:10" s="20" customFormat="1" ht="39.9" customHeight="1">
      <c r="B228" s="105" t="s">
        <v>486</v>
      </c>
      <c r="C228" s="26">
        <v>92989</v>
      </c>
      <c r="D228" s="109" t="s">
        <v>33</v>
      </c>
      <c r="E228" s="25" t="s">
        <v>246</v>
      </c>
      <c r="F228" s="48" t="s">
        <v>1</v>
      </c>
      <c r="G228" s="61">
        <v>227.1</v>
      </c>
      <c r="H228" s="81">
        <v>35.31</v>
      </c>
      <c r="I228" s="82">
        <f t="shared" si="22"/>
        <v>44.13</v>
      </c>
      <c r="J228" s="82">
        <f t="shared" si="23"/>
        <v>10021.923000000001</v>
      </c>
    </row>
    <row r="229" spans="2:10" s="20" customFormat="1" ht="39.9" customHeight="1">
      <c r="B229" s="105" t="s">
        <v>487</v>
      </c>
      <c r="C229" s="26">
        <v>92991</v>
      </c>
      <c r="D229" s="109" t="s">
        <v>33</v>
      </c>
      <c r="E229" s="25" t="s">
        <v>237</v>
      </c>
      <c r="F229" s="48" t="s">
        <v>1</v>
      </c>
      <c r="G229" s="61">
        <v>12.9</v>
      </c>
      <c r="H229" s="81">
        <v>45.89</v>
      </c>
      <c r="I229" s="82">
        <f t="shared" si="22"/>
        <v>57.35</v>
      </c>
      <c r="J229" s="82">
        <f t="shared" si="23"/>
        <v>739.81500000000005</v>
      </c>
    </row>
    <row r="230" spans="2:10" s="20" customFormat="1" ht="39.9" customHeight="1">
      <c r="B230" s="105" t="s">
        <v>488</v>
      </c>
      <c r="C230" s="26">
        <v>92997</v>
      </c>
      <c r="D230" s="109" t="s">
        <v>33</v>
      </c>
      <c r="E230" s="25" t="s">
        <v>247</v>
      </c>
      <c r="F230" s="48" t="s">
        <v>1</v>
      </c>
      <c r="G230" s="61">
        <v>51.6</v>
      </c>
      <c r="H230" s="81">
        <v>88.22</v>
      </c>
      <c r="I230" s="82">
        <f t="shared" si="22"/>
        <v>110.25</v>
      </c>
      <c r="J230" s="82">
        <f t="shared" si="23"/>
        <v>5688.9000000000005</v>
      </c>
    </row>
    <row r="231" spans="2:10" s="20" customFormat="1" ht="19.5" customHeight="1">
      <c r="B231" s="105" t="s">
        <v>489</v>
      </c>
      <c r="C231" s="105" t="s">
        <v>125</v>
      </c>
      <c r="D231" s="109" t="s">
        <v>33</v>
      </c>
      <c r="E231" s="25" t="s">
        <v>203</v>
      </c>
      <c r="F231" s="48" t="s">
        <v>1</v>
      </c>
      <c r="G231" s="61">
        <v>52.6</v>
      </c>
      <c r="H231" s="81">
        <v>1.45</v>
      </c>
      <c r="I231" s="82">
        <f t="shared" si="22"/>
        <v>1.81</v>
      </c>
      <c r="J231" s="82">
        <f t="shared" si="23"/>
        <v>95.206000000000003</v>
      </c>
    </row>
    <row r="232" spans="2:10" s="20" customFormat="1" ht="19.5" customHeight="1">
      <c r="B232" s="105" t="s">
        <v>490</v>
      </c>
      <c r="C232" s="105" t="s">
        <v>139</v>
      </c>
      <c r="D232" s="109" t="s">
        <v>78</v>
      </c>
      <c r="E232" s="25" t="s">
        <v>204</v>
      </c>
      <c r="F232" s="48" t="s">
        <v>1</v>
      </c>
      <c r="G232" s="61">
        <v>53.6</v>
      </c>
      <c r="H232" s="81">
        <v>5.54</v>
      </c>
      <c r="I232" s="82">
        <f t="shared" si="22"/>
        <v>6.92</v>
      </c>
      <c r="J232" s="82">
        <f t="shared" si="23"/>
        <v>370.91199999999998</v>
      </c>
    </row>
    <row r="233" spans="2:10" s="20" customFormat="1" ht="19.5" customHeight="1">
      <c r="B233" s="92" t="s">
        <v>491</v>
      </c>
      <c r="C233" s="107"/>
      <c r="D233" s="109"/>
      <c r="E233" s="51" t="s">
        <v>91</v>
      </c>
      <c r="F233" s="48"/>
      <c r="G233" s="61"/>
      <c r="H233" s="81"/>
      <c r="I233" s="82"/>
      <c r="J233" s="82"/>
    </row>
    <row r="234" spans="2:10" s="20" customFormat="1" ht="19.5" customHeight="1">
      <c r="B234" s="105" t="s">
        <v>492</v>
      </c>
      <c r="C234" s="107">
        <v>92000</v>
      </c>
      <c r="D234" s="109" t="s">
        <v>33</v>
      </c>
      <c r="E234" s="25" t="s">
        <v>205</v>
      </c>
      <c r="F234" s="48" t="s">
        <v>2</v>
      </c>
      <c r="G234" s="61">
        <v>37</v>
      </c>
      <c r="H234" s="81">
        <v>21.83</v>
      </c>
      <c r="I234" s="82">
        <f t="shared" si="22"/>
        <v>27.28</v>
      </c>
      <c r="J234" s="82">
        <f t="shared" si="23"/>
        <v>1009.36</v>
      </c>
    </row>
    <row r="235" spans="2:10" s="20" customFormat="1" ht="19.5" customHeight="1">
      <c r="B235" s="105" t="s">
        <v>493</v>
      </c>
      <c r="C235" s="107">
        <v>92001</v>
      </c>
      <c r="D235" s="109" t="s">
        <v>33</v>
      </c>
      <c r="E235" s="25" t="s">
        <v>206</v>
      </c>
      <c r="F235" s="48" t="s">
        <v>2</v>
      </c>
      <c r="G235" s="61">
        <v>4</v>
      </c>
      <c r="H235" s="81">
        <v>23.41</v>
      </c>
      <c r="I235" s="82">
        <f t="shared" si="22"/>
        <v>29.25</v>
      </c>
      <c r="J235" s="82">
        <f t="shared" si="23"/>
        <v>117</v>
      </c>
    </row>
    <row r="236" spans="2:10" s="20" customFormat="1" ht="19.5" customHeight="1">
      <c r="B236" s="105" t="s">
        <v>494</v>
      </c>
      <c r="C236" s="107">
        <v>91953</v>
      </c>
      <c r="D236" s="109" t="s">
        <v>33</v>
      </c>
      <c r="E236" s="25" t="s">
        <v>92</v>
      </c>
      <c r="F236" s="48" t="s">
        <v>2</v>
      </c>
      <c r="G236" s="61">
        <v>7</v>
      </c>
      <c r="H236" s="81">
        <v>20.71</v>
      </c>
      <c r="I236" s="82">
        <f t="shared" si="22"/>
        <v>25.88</v>
      </c>
      <c r="J236" s="82">
        <f t="shared" si="23"/>
        <v>181.16</v>
      </c>
    </row>
    <row r="237" spans="2:10" s="20" customFormat="1" ht="19.5" customHeight="1">
      <c r="B237" s="105" t="s">
        <v>495</v>
      </c>
      <c r="C237" s="107">
        <v>91959</v>
      </c>
      <c r="D237" s="109" t="s">
        <v>33</v>
      </c>
      <c r="E237" s="25" t="s">
        <v>207</v>
      </c>
      <c r="F237" s="48" t="s">
        <v>2</v>
      </c>
      <c r="G237" s="61">
        <v>1</v>
      </c>
      <c r="H237" s="81">
        <v>32.75</v>
      </c>
      <c r="I237" s="82">
        <f t="shared" si="22"/>
        <v>40.93</v>
      </c>
      <c r="J237" s="82">
        <f t="shared" si="23"/>
        <v>40.93</v>
      </c>
    </row>
    <row r="238" spans="2:10" s="20" customFormat="1" ht="19.5" customHeight="1">
      <c r="B238" s="105" t="s">
        <v>496</v>
      </c>
      <c r="C238" s="107">
        <v>91967</v>
      </c>
      <c r="D238" s="109" t="s">
        <v>33</v>
      </c>
      <c r="E238" s="25" t="s">
        <v>93</v>
      </c>
      <c r="F238" s="48" t="s">
        <v>2</v>
      </c>
      <c r="G238" s="61">
        <v>11</v>
      </c>
      <c r="H238" s="81">
        <v>44.78</v>
      </c>
      <c r="I238" s="82">
        <f t="shared" si="22"/>
        <v>55.96</v>
      </c>
      <c r="J238" s="82">
        <f t="shared" si="23"/>
        <v>615.56000000000006</v>
      </c>
    </row>
    <row r="239" spans="2:10" s="20" customFormat="1" ht="19.5" customHeight="1">
      <c r="B239" s="105" t="s">
        <v>497</v>
      </c>
      <c r="C239" s="107">
        <v>92023</v>
      </c>
      <c r="D239" s="109" t="s">
        <v>33</v>
      </c>
      <c r="E239" s="25" t="s">
        <v>208</v>
      </c>
      <c r="F239" s="48" t="s">
        <v>2</v>
      </c>
      <c r="G239" s="61">
        <v>3</v>
      </c>
      <c r="H239" s="81">
        <v>36.94</v>
      </c>
      <c r="I239" s="82">
        <f t="shared" si="22"/>
        <v>46.16</v>
      </c>
      <c r="J239" s="82">
        <f t="shared" si="23"/>
        <v>138.47999999999999</v>
      </c>
    </row>
    <row r="240" spans="2:10" s="20" customFormat="1" ht="19.5" customHeight="1">
      <c r="B240" s="105" t="s">
        <v>498</v>
      </c>
      <c r="C240" s="105" t="s">
        <v>140</v>
      </c>
      <c r="D240" s="109" t="s">
        <v>78</v>
      </c>
      <c r="E240" s="25" t="s">
        <v>209</v>
      </c>
      <c r="F240" s="48" t="s">
        <v>2</v>
      </c>
      <c r="G240" s="61">
        <v>7</v>
      </c>
      <c r="H240" s="81">
        <v>10.15</v>
      </c>
      <c r="I240" s="82">
        <f t="shared" si="22"/>
        <v>12.68</v>
      </c>
      <c r="J240" s="82">
        <f t="shared" si="23"/>
        <v>88.759999999999991</v>
      </c>
    </row>
    <row r="241" spans="1:10" ht="19.5" customHeight="1">
      <c r="A241" s="20"/>
      <c r="B241" s="105" t="s">
        <v>499</v>
      </c>
      <c r="C241" s="105" t="s">
        <v>324</v>
      </c>
      <c r="D241" s="109" t="s">
        <v>33</v>
      </c>
      <c r="E241" s="25" t="s">
        <v>143</v>
      </c>
      <c r="F241" s="26" t="s">
        <v>2</v>
      </c>
      <c r="G241" s="61">
        <v>74</v>
      </c>
      <c r="H241" s="81">
        <v>160.1</v>
      </c>
      <c r="I241" s="82">
        <f t="shared" si="22"/>
        <v>200.09</v>
      </c>
      <c r="J241" s="82">
        <f t="shared" si="23"/>
        <v>14806.66</v>
      </c>
    </row>
    <row r="242" spans="1:10" ht="19.5" customHeight="1">
      <c r="A242" s="20"/>
      <c r="B242" s="105" t="s">
        <v>500</v>
      </c>
      <c r="C242" s="105" t="s">
        <v>323</v>
      </c>
      <c r="D242" s="109" t="s">
        <v>33</v>
      </c>
      <c r="E242" s="169" t="s">
        <v>325</v>
      </c>
      <c r="F242" s="26" t="s">
        <v>2</v>
      </c>
      <c r="G242" s="61">
        <v>3</v>
      </c>
      <c r="H242" s="81">
        <v>123.49</v>
      </c>
      <c r="I242" s="82">
        <f t="shared" si="22"/>
        <v>154.33000000000001</v>
      </c>
      <c r="J242" s="82">
        <f t="shared" si="23"/>
        <v>462.99</v>
      </c>
    </row>
    <row r="243" spans="1:10" ht="19.5" customHeight="1">
      <c r="B243" s="105" t="s">
        <v>501</v>
      </c>
      <c r="C243" s="107">
        <v>72337</v>
      </c>
      <c r="D243" s="109" t="s">
        <v>33</v>
      </c>
      <c r="E243" s="23" t="s">
        <v>142</v>
      </c>
      <c r="F243" s="24" t="s">
        <v>2</v>
      </c>
      <c r="G243" s="61">
        <v>10</v>
      </c>
      <c r="H243" s="81">
        <v>22.59</v>
      </c>
      <c r="I243" s="82">
        <f t="shared" si="22"/>
        <v>28.23</v>
      </c>
      <c r="J243" s="82">
        <f t="shared" si="23"/>
        <v>282.3</v>
      </c>
    </row>
    <row r="244" spans="1:10" ht="19.5" customHeight="1">
      <c r="B244" s="83"/>
      <c r="C244" s="84"/>
      <c r="D244" s="84"/>
      <c r="E244" s="84"/>
      <c r="F244" s="84"/>
      <c r="G244" s="84"/>
      <c r="H244" s="62" t="s">
        <v>221</v>
      </c>
      <c r="I244" s="85"/>
      <c r="J244" s="86">
        <f>SUM(J188:J243)</f>
        <v>80417.31200000002</v>
      </c>
    </row>
    <row r="245" spans="1:10" ht="19.5" customHeight="1">
      <c r="B245" s="29"/>
      <c r="C245" s="29"/>
      <c r="D245" s="29"/>
      <c r="E245" s="29"/>
      <c r="F245" s="29"/>
      <c r="G245" s="93"/>
      <c r="H245" s="93"/>
      <c r="I245" s="93"/>
      <c r="J245" s="94"/>
    </row>
    <row r="246" spans="1:10" ht="19.5" customHeight="1">
      <c r="B246" s="44" t="s">
        <v>502</v>
      </c>
      <c r="C246" s="36"/>
      <c r="D246" s="36"/>
      <c r="E246" s="37" t="s">
        <v>67</v>
      </c>
      <c r="F246" s="37"/>
      <c r="G246" s="78"/>
      <c r="H246" s="78"/>
      <c r="I246" s="78"/>
      <c r="J246" s="78"/>
    </row>
    <row r="247" spans="1:10" ht="19.5" customHeight="1">
      <c r="B247" s="105" t="s">
        <v>22</v>
      </c>
      <c r="C247" s="107">
        <v>96989</v>
      </c>
      <c r="D247" s="109" t="s">
        <v>33</v>
      </c>
      <c r="E247" s="46" t="s">
        <v>210</v>
      </c>
      <c r="F247" s="170" t="s">
        <v>2</v>
      </c>
      <c r="G247" s="61">
        <v>4</v>
      </c>
      <c r="H247" s="81">
        <v>73.58</v>
      </c>
      <c r="I247" s="82">
        <f>ROUNDDOWN(H247*(1+$J$7),2)</f>
        <v>91.96</v>
      </c>
      <c r="J247" s="82">
        <f>G247*I247</f>
        <v>367.84</v>
      </c>
    </row>
    <row r="248" spans="1:10" ht="19.5" customHeight="1">
      <c r="B248" s="105" t="s">
        <v>100</v>
      </c>
      <c r="C248" s="105" t="s">
        <v>117</v>
      </c>
      <c r="D248" s="109" t="s">
        <v>33</v>
      </c>
      <c r="E248" s="46" t="s">
        <v>293</v>
      </c>
      <c r="F248" s="57" t="s">
        <v>2</v>
      </c>
      <c r="G248" s="61">
        <v>26</v>
      </c>
      <c r="H248" s="81">
        <v>37.71</v>
      </c>
      <c r="I248" s="82">
        <f t="shared" ref="I248:I250" si="24">ROUNDDOWN(H248*(1+$J$7),2)</f>
        <v>47.12</v>
      </c>
      <c r="J248" s="82">
        <f t="shared" ref="J248:J250" si="25">G248*I248</f>
        <v>1225.1199999999999</v>
      </c>
    </row>
    <row r="249" spans="1:10" ht="26.4">
      <c r="B249" s="105" t="s">
        <v>101</v>
      </c>
      <c r="C249" s="107">
        <v>83370</v>
      </c>
      <c r="D249" s="109" t="s">
        <v>33</v>
      </c>
      <c r="E249" s="35" t="s">
        <v>145</v>
      </c>
      <c r="F249" s="57" t="s">
        <v>2</v>
      </c>
      <c r="G249" s="61">
        <v>5</v>
      </c>
      <c r="H249" s="81">
        <v>163.63</v>
      </c>
      <c r="I249" s="82">
        <f t="shared" si="24"/>
        <v>204.5</v>
      </c>
      <c r="J249" s="82">
        <f t="shared" si="25"/>
        <v>1022.5</v>
      </c>
    </row>
    <row r="250" spans="1:10" ht="19.5" customHeight="1">
      <c r="B250" s="105" t="s">
        <v>503</v>
      </c>
      <c r="C250" s="107">
        <v>72263</v>
      </c>
      <c r="D250" s="109" t="s">
        <v>33</v>
      </c>
      <c r="E250" s="52" t="s">
        <v>146</v>
      </c>
      <c r="F250" s="57" t="s">
        <v>2</v>
      </c>
      <c r="G250" s="61">
        <v>26</v>
      </c>
      <c r="H250" s="81">
        <v>21.35</v>
      </c>
      <c r="I250" s="82">
        <f t="shared" si="24"/>
        <v>26.68</v>
      </c>
      <c r="J250" s="82">
        <f t="shared" si="25"/>
        <v>693.68</v>
      </c>
    </row>
    <row r="251" spans="1:10" ht="19.5" customHeight="1">
      <c r="B251" s="83"/>
      <c r="C251" s="84"/>
      <c r="D251" s="84"/>
      <c r="E251" s="84"/>
      <c r="F251" s="84"/>
      <c r="G251" s="84"/>
      <c r="H251" s="62" t="s">
        <v>221</v>
      </c>
      <c r="I251" s="85"/>
      <c r="J251" s="86">
        <f>SUM(J247:J250)</f>
        <v>3309.14</v>
      </c>
    </row>
    <row r="252" spans="1:10" ht="19.5" customHeight="1">
      <c r="B252" s="1"/>
      <c r="C252" s="1"/>
      <c r="D252" s="1"/>
      <c r="E252" s="87"/>
      <c r="F252" s="88"/>
      <c r="G252" s="89"/>
      <c r="H252" s="90"/>
      <c r="I252" s="90"/>
      <c r="J252" s="91"/>
    </row>
    <row r="253" spans="1:10" ht="19.5" customHeight="1">
      <c r="B253" s="44" t="s">
        <v>504</v>
      </c>
      <c r="C253" s="36"/>
      <c r="D253" s="36"/>
      <c r="E253" s="37" t="s">
        <v>72</v>
      </c>
      <c r="F253" s="37"/>
      <c r="G253" s="78"/>
      <c r="H253" s="78"/>
      <c r="I253" s="78"/>
      <c r="J253" s="78"/>
    </row>
    <row r="254" spans="1:10" ht="19.5" customHeight="1">
      <c r="B254" s="105" t="s">
        <v>102</v>
      </c>
      <c r="C254" s="105" t="s">
        <v>105</v>
      </c>
      <c r="D254" s="109" t="s">
        <v>78</v>
      </c>
      <c r="E254" s="25" t="s">
        <v>106</v>
      </c>
      <c r="F254" s="107" t="s">
        <v>2</v>
      </c>
      <c r="G254" s="61">
        <v>1</v>
      </c>
      <c r="H254" s="81">
        <v>2064.3200000000002</v>
      </c>
      <c r="I254" s="82">
        <f>ROUNDDOWN(H254*(1+$J$7),2)</f>
        <v>2579.98</v>
      </c>
      <c r="J254" s="82">
        <f>G254*I254</f>
        <v>2579.98</v>
      </c>
    </row>
    <row r="255" spans="1:10" ht="19.5" customHeight="1">
      <c r="B255" s="105" t="s">
        <v>103</v>
      </c>
      <c r="C255" s="105" t="s">
        <v>134</v>
      </c>
      <c r="D255" s="109" t="s">
        <v>78</v>
      </c>
      <c r="E255" s="25" t="s">
        <v>61</v>
      </c>
      <c r="F255" s="12" t="s">
        <v>1</v>
      </c>
      <c r="G255" s="61">
        <v>71.3</v>
      </c>
      <c r="H255" s="81">
        <v>52.22</v>
      </c>
      <c r="I255" s="82">
        <f t="shared" ref="I255:I256" si="26">ROUNDDOWN(H255*(1+$J$7),2)</f>
        <v>65.260000000000005</v>
      </c>
      <c r="J255" s="82">
        <f t="shared" ref="J255:J256" si="27">G255*I255</f>
        <v>4653.0380000000005</v>
      </c>
    </row>
    <row r="256" spans="1:10" ht="19.5" customHeight="1">
      <c r="B256" s="105" t="s">
        <v>104</v>
      </c>
      <c r="C256" s="105" t="s">
        <v>131</v>
      </c>
      <c r="D256" s="109" t="s">
        <v>33</v>
      </c>
      <c r="E256" s="21" t="s">
        <v>164</v>
      </c>
      <c r="F256" s="12" t="s">
        <v>5</v>
      </c>
      <c r="G256" s="61">
        <v>90.96</v>
      </c>
      <c r="H256" s="81">
        <v>10.75</v>
      </c>
      <c r="I256" s="82">
        <f t="shared" si="26"/>
        <v>13.43</v>
      </c>
      <c r="J256" s="82">
        <f t="shared" si="27"/>
        <v>1221.5927999999999</v>
      </c>
    </row>
    <row r="257" spans="2:10" ht="19.5" customHeight="1">
      <c r="B257" s="83"/>
      <c r="C257" s="84"/>
      <c r="D257" s="84"/>
      <c r="E257" s="84"/>
      <c r="F257" s="84"/>
      <c r="G257" s="84"/>
      <c r="H257" s="62" t="s">
        <v>221</v>
      </c>
      <c r="I257" s="85"/>
      <c r="J257" s="86">
        <f>SUM(J254:J256)</f>
        <v>8454.6108000000004</v>
      </c>
    </row>
    <row r="258" spans="2:10" ht="19.5" customHeight="1">
      <c r="B258" s="1"/>
      <c r="C258" s="1"/>
      <c r="D258" s="1"/>
      <c r="E258" s="58"/>
      <c r="F258" s="88"/>
      <c r="G258" s="89"/>
      <c r="H258" s="90"/>
      <c r="I258" s="90"/>
      <c r="J258" s="91"/>
    </row>
    <row r="259" spans="2:10" ht="19.5" customHeight="1">
      <c r="B259" s="44" t="s">
        <v>505</v>
      </c>
      <c r="C259" s="36"/>
      <c r="D259" s="36"/>
      <c r="E259" s="37" t="s">
        <v>68</v>
      </c>
      <c r="F259" s="37"/>
      <c r="G259" s="78"/>
      <c r="H259" s="78"/>
      <c r="I259" s="78"/>
      <c r="J259" s="78"/>
    </row>
    <row r="260" spans="2:10" ht="19.5" customHeight="1">
      <c r="B260" s="105" t="s">
        <v>69</v>
      </c>
      <c r="C260" s="107">
        <v>9537</v>
      </c>
      <c r="D260" s="109" t="s">
        <v>33</v>
      </c>
      <c r="E260" s="14" t="s">
        <v>7</v>
      </c>
      <c r="F260" s="15" t="s">
        <v>5</v>
      </c>
      <c r="G260" s="61">
        <v>1129.6400000000001</v>
      </c>
      <c r="H260" s="81">
        <v>2.7</v>
      </c>
      <c r="I260" s="82">
        <f>ROUNDDOWN(H260*(1+$J$7),2)</f>
        <v>3.37</v>
      </c>
      <c r="J260" s="82">
        <f>G260*I260</f>
        <v>3806.8868000000007</v>
      </c>
    </row>
    <row r="261" spans="2:10" ht="19.5" customHeight="1">
      <c r="B261" s="83"/>
      <c r="C261" s="84"/>
      <c r="D261" s="84"/>
      <c r="E261" s="84"/>
      <c r="F261" s="84"/>
      <c r="G261" s="84"/>
      <c r="H261" s="62" t="s">
        <v>221</v>
      </c>
      <c r="I261" s="85"/>
      <c r="J261" s="86">
        <f>SUM(J260)</f>
        <v>3806.8868000000007</v>
      </c>
    </row>
    <row r="262" spans="2:10" ht="19.5" customHeight="1">
      <c r="B262" s="2"/>
      <c r="C262" s="2"/>
      <c r="D262" s="2"/>
      <c r="E262" s="16"/>
      <c r="F262" s="17"/>
      <c r="G262" s="17"/>
      <c r="H262" s="96"/>
      <c r="I262" s="96"/>
      <c r="J262" s="97"/>
    </row>
    <row r="263" spans="2:10" ht="19.5" customHeight="1">
      <c r="B263" s="98"/>
      <c r="C263" s="99"/>
      <c r="D263" s="99"/>
      <c r="E263" s="100"/>
      <c r="F263" s="100"/>
      <c r="G263" s="100"/>
      <c r="H263" s="101" t="s">
        <v>28</v>
      </c>
      <c r="I263" s="102"/>
      <c r="J263" s="102">
        <f>SUM(J261,J257,J251,J244,J184,J175,J166,J147,J132,J102,J92,J76,J67,J56,J25,J21)</f>
        <v>638591.38337000005</v>
      </c>
    </row>
    <row r="264" spans="2:10" ht="19.5" customHeight="1">
      <c r="B264" s="8"/>
      <c r="C264" s="8"/>
      <c r="D264" s="8"/>
      <c r="E264" s="59"/>
      <c r="F264" s="8"/>
      <c r="G264" s="91"/>
      <c r="H264" s="91"/>
      <c r="I264" s="219"/>
      <c r="J264" s="220">
        <v>407908.03</v>
      </c>
    </row>
    <row r="265" spans="2:10" ht="19.5" customHeight="1" thickBot="1">
      <c r="B265" s="8"/>
      <c r="C265" s="8"/>
      <c r="D265" s="8"/>
      <c r="E265" s="59"/>
      <c r="F265" s="8"/>
      <c r="G265" s="91"/>
      <c r="H265" s="91"/>
      <c r="I265" s="219"/>
      <c r="J265" s="220">
        <v>930637.06</v>
      </c>
    </row>
    <row r="266" spans="2:10">
      <c r="B266" s="199" t="s">
        <v>319</v>
      </c>
      <c r="C266" s="200"/>
      <c r="D266" s="200"/>
      <c r="E266" s="200"/>
      <c r="F266" s="200"/>
      <c r="G266" s="201"/>
      <c r="I266" s="221" t="s">
        <v>508</v>
      </c>
      <c r="J266" s="220">
        <f>(J263+J264)-J265</f>
        <v>115862.35337000003</v>
      </c>
    </row>
    <row r="267" spans="2:10">
      <c r="B267" s="202"/>
      <c r="C267" s="203"/>
      <c r="D267" s="203"/>
      <c r="E267" s="203"/>
      <c r="F267" s="203"/>
      <c r="G267" s="204"/>
    </row>
    <row r="268" spans="2:10">
      <c r="B268" s="202"/>
      <c r="C268" s="203"/>
      <c r="D268" s="203"/>
      <c r="E268" s="203"/>
      <c r="F268" s="203"/>
      <c r="G268" s="204"/>
    </row>
    <row r="269" spans="2:10">
      <c r="B269" s="202"/>
      <c r="C269" s="203"/>
      <c r="D269" s="203"/>
      <c r="E269" s="203"/>
      <c r="F269" s="203"/>
      <c r="G269" s="204"/>
    </row>
    <row r="270" spans="2:10">
      <c r="B270" s="202"/>
      <c r="C270" s="203"/>
      <c r="D270" s="203"/>
      <c r="E270" s="203"/>
      <c r="F270" s="203"/>
      <c r="G270" s="204"/>
    </row>
    <row r="271" spans="2:10">
      <c r="B271" s="205" t="s">
        <v>76</v>
      </c>
      <c r="C271" s="206"/>
      <c r="D271" s="206"/>
      <c r="E271" s="206"/>
      <c r="F271" s="206"/>
      <c r="G271" s="207"/>
    </row>
    <row r="272" spans="2:10">
      <c r="B272" s="205"/>
      <c r="C272" s="206"/>
      <c r="D272" s="206"/>
      <c r="E272" s="206"/>
      <c r="F272" s="206"/>
      <c r="G272" s="207"/>
    </row>
    <row r="273" spans="1:9">
      <c r="B273" s="205" t="s">
        <v>77</v>
      </c>
      <c r="C273" s="206"/>
      <c r="D273" s="206"/>
      <c r="E273" s="206"/>
      <c r="F273" s="206"/>
      <c r="G273" s="207"/>
    </row>
    <row r="274" spans="1:9" ht="13.8" thickBot="1">
      <c r="B274" s="208"/>
      <c r="C274" s="209"/>
      <c r="D274" s="209"/>
      <c r="E274" s="209"/>
      <c r="F274" s="209"/>
      <c r="G274" s="210"/>
    </row>
    <row r="281" spans="1:9" s="103" customFormat="1">
      <c r="A281" s="5"/>
      <c r="B281" s="7"/>
      <c r="C281" s="7"/>
      <c r="D281" s="7"/>
      <c r="E281" s="9"/>
      <c r="F281" s="7"/>
      <c r="G281" s="69"/>
      <c r="H281" s="69"/>
      <c r="I281" s="69"/>
    </row>
    <row r="288" spans="1:9" s="103" customFormat="1">
      <c r="A288" s="5"/>
      <c r="B288" s="7"/>
      <c r="C288" s="7"/>
      <c r="D288" s="7"/>
      <c r="E288" s="9"/>
      <c r="F288" s="7"/>
      <c r="G288" s="69"/>
      <c r="H288" s="69"/>
      <c r="I288" s="69"/>
    </row>
    <row r="289" spans="1:9" s="103" customFormat="1">
      <c r="A289" s="5"/>
      <c r="B289" s="7"/>
      <c r="C289" s="7"/>
      <c r="D289" s="7"/>
      <c r="E289" s="9"/>
      <c r="F289" s="7"/>
      <c r="G289" s="69"/>
      <c r="H289" s="69"/>
      <c r="I289" s="69"/>
    </row>
    <row r="290" spans="1:9" s="103" customFormat="1">
      <c r="A290" s="5"/>
      <c r="B290" s="7"/>
      <c r="C290" s="7"/>
      <c r="D290" s="7"/>
      <c r="E290" s="9"/>
      <c r="F290" s="7"/>
      <c r="G290" s="69"/>
      <c r="H290" s="69"/>
      <c r="I290" s="69"/>
    </row>
  </sheetData>
  <dataConsolidate/>
  <mergeCells count="4">
    <mergeCell ref="B1:J3"/>
    <mergeCell ref="B266:G270"/>
    <mergeCell ref="B271:G272"/>
    <mergeCell ref="B273:G274"/>
  </mergeCells>
  <conditionalFormatting sqref="I261 G167:H167 I244 I166:I167 I102 I25 I257 I251 I184 I175 I147 I132 I92 I76 I67 I56 I21">
    <cfRule type="cellIs" dxfId="17" priority="74" stopIfTrue="1" operator="equal">
      <formula>0</formula>
    </cfRule>
  </conditionalFormatting>
  <conditionalFormatting sqref="G261:H261">
    <cfRule type="cellIs" dxfId="16" priority="36" stopIfTrue="1" operator="equal">
      <formula>0</formula>
    </cfRule>
  </conditionalFormatting>
  <conditionalFormatting sqref="G147:H147">
    <cfRule type="cellIs" dxfId="15" priority="29" stopIfTrue="1" operator="equal">
      <formula>0</formula>
    </cfRule>
  </conditionalFormatting>
  <conditionalFormatting sqref="G257:H257">
    <cfRule type="cellIs" dxfId="14" priority="35" stopIfTrue="1" operator="equal">
      <formula>0</formula>
    </cfRule>
  </conditionalFormatting>
  <conditionalFormatting sqref="G184:H184">
    <cfRule type="cellIs" dxfId="13" priority="32" stopIfTrue="1" operator="equal">
      <formula>0</formula>
    </cfRule>
  </conditionalFormatting>
  <conditionalFormatting sqref="G92:H92">
    <cfRule type="cellIs" dxfId="12" priority="26" stopIfTrue="1" operator="equal">
      <formula>0</formula>
    </cfRule>
  </conditionalFormatting>
  <conditionalFormatting sqref="G67:H67">
    <cfRule type="cellIs" dxfId="11" priority="23" stopIfTrue="1" operator="equal">
      <formula>0</formula>
    </cfRule>
  </conditionalFormatting>
  <conditionalFormatting sqref="G21:H21">
    <cfRule type="cellIs" dxfId="10" priority="20" stopIfTrue="1" operator="equal">
      <formula>0</formula>
    </cfRule>
  </conditionalFormatting>
  <conditionalFormatting sqref="G251:H251">
    <cfRule type="cellIs" dxfId="9" priority="34" stopIfTrue="1" operator="equal">
      <formula>0</formula>
    </cfRule>
  </conditionalFormatting>
  <conditionalFormatting sqref="G244:H244">
    <cfRule type="cellIs" dxfId="8" priority="33" stopIfTrue="1" operator="equal">
      <formula>0</formula>
    </cfRule>
  </conditionalFormatting>
  <conditionalFormatting sqref="G175:H175">
    <cfRule type="cellIs" dxfId="7" priority="31" stopIfTrue="1" operator="equal">
      <formula>0</formula>
    </cfRule>
  </conditionalFormatting>
  <conditionalFormatting sqref="G166:H166">
    <cfRule type="cellIs" dxfId="6" priority="30" stopIfTrue="1" operator="equal">
      <formula>0</formula>
    </cfRule>
  </conditionalFormatting>
  <conditionalFormatting sqref="G132:H132">
    <cfRule type="cellIs" dxfId="5" priority="28" stopIfTrue="1" operator="equal">
      <formula>0</formula>
    </cfRule>
  </conditionalFormatting>
  <conditionalFormatting sqref="G102:H102">
    <cfRule type="cellIs" dxfId="4" priority="27" stopIfTrue="1" operator="equal">
      <formula>0</formula>
    </cfRule>
  </conditionalFormatting>
  <conditionalFormatting sqref="G76:H76">
    <cfRule type="cellIs" dxfId="3" priority="25" stopIfTrue="1" operator="equal">
      <formula>0</formula>
    </cfRule>
  </conditionalFormatting>
  <conditionalFormatting sqref="G56:H56">
    <cfRule type="cellIs" dxfId="2" priority="22" stopIfTrue="1" operator="equal">
      <formula>0</formula>
    </cfRule>
  </conditionalFormatting>
  <conditionalFormatting sqref="G25:H25">
    <cfRule type="cellIs" dxfId="1" priority="21" stopIfTrue="1" operator="equal">
      <formula>0</formula>
    </cfRule>
  </conditionalFormatting>
  <conditionalFormatting sqref="G11:I11">
    <cfRule type="cellIs" dxfId="0" priority="9" stopIfTrue="1" operator="equal">
      <formula>0</formula>
    </cfRule>
  </conditionalFormatting>
  <printOptions horizontalCentered="1"/>
  <pageMargins left="0.19685039370078741" right="0.19685039370078741" top="0.55118110236220474" bottom="0.62992125984251968" header="0.39370078740157483" footer="0.27559055118110237"/>
  <pageSetup paperSize="9" scale="58" fitToHeight="0" orientation="portrait" r:id="rId1"/>
  <headerFooter alignWithMargins="0">
    <oddFooter>&amp;CPágina &amp;P de &amp;N</oddFooter>
  </headerFooter>
  <rowBreaks count="1" manualBreakCount="1">
    <brk id="224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BreakPreview" topLeftCell="A4" zoomScale="85" zoomScaleNormal="80" zoomScaleSheetLayoutView="85" workbookViewId="0">
      <selection activeCell="I47" sqref="I47"/>
    </sheetView>
  </sheetViews>
  <sheetFormatPr defaultColWidth="9.109375" defaultRowHeight="13.2"/>
  <cols>
    <col min="1" max="1" width="9.109375" style="110"/>
    <col min="2" max="2" width="80.5546875" style="110" customWidth="1"/>
    <col min="3" max="9" width="16.6640625" style="110" customWidth="1"/>
    <col min="10" max="16384" width="9.109375" style="110"/>
  </cols>
  <sheetData>
    <row r="1" spans="1:9">
      <c r="A1" s="211" t="s">
        <v>8</v>
      </c>
      <c r="B1" s="212"/>
      <c r="C1" s="212"/>
      <c r="D1" s="212"/>
      <c r="E1" s="212"/>
      <c r="F1" s="212"/>
      <c r="G1" s="212"/>
      <c r="H1" s="212"/>
      <c r="I1" s="212"/>
    </row>
    <row r="2" spans="1:9" ht="13.8" thickBot="1">
      <c r="A2" s="213"/>
      <c r="B2" s="214"/>
      <c r="C2" s="214"/>
      <c r="D2" s="214"/>
      <c r="E2" s="214"/>
      <c r="F2" s="214"/>
      <c r="G2" s="214"/>
      <c r="H2" s="214"/>
      <c r="I2" s="214"/>
    </row>
    <row r="3" spans="1:9" ht="13.8" thickBot="1">
      <c r="A3" s="111"/>
      <c r="B3" s="111"/>
      <c r="C3" s="112"/>
      <c r="D3" s="113"/>
      <c r="E3" s="114"/>
      <c r="F3" s="111"/>
      <c r="G3" s="111"/>
      <c r="H3" s="111"/>
    </row>
    <row r="4" spans="1:9">
      <c r="A4" s="115" t="s">
        <v>317</v>
      </c>
      <c r="B4" s="116"/>
      <c r="C4" s="117"/>
      <c r="D4" s="118"/>
      <c r="E4" s="119"/>
      <c r="F4" s="120"/>
      <c r="G4" s="120"/>
      <c r="H4" s="118"/>
      <c r="I4" s="121"/>
    </row>
    <row r="5" spans="1:9">
      <c r="A5" s="122" t="s">
        <v>308</v>
      </c>
      <c r="B5" s="123"/>
      <c r="C5" s="124"/>
      <c r="D5" s="125"/>
      <c r="E5" s="126"/>
      <c r="F5" s="127"/>
      <c r="G5" s="128"/>
      <c r="H5" s="125"/>
      <c r="I5" s="129"/>
    </row>
    <row r="6" spans="1:9" ht="13.8" thickBot="1">
      <c r="A6" s="130" t="s">
        <v>309</v>
      </c>
      <c r="B6" s="131"/>
      <c r="C6" s="132"/>
      <c r="D6" s="133"/>
      <c r="E6" s="134"/>
      <c r="F6" s="135"/>
      <c r="G6" s="135"/>
      <c r="H6" s="133"/>
      <c r="I6" s="136"/>
    </row>
    <row r="7" spans="1:9">
      <c r="A7" s="123"/>
      <c r="B7" s="123"/>
      <c r="C7" s="124"/>
      <c r="D7" s="125"/>
      <c r="E7" s="126"/>
      <c r="F7" s="128"/>
      <c r="G7" s="128"/>
      <c r="H7" s="125"/>
    </row>
    <row r="8" spans="1:9">
      <c r="A8" s="215" t="s">
        <v>310</v>
      </c>
      <c r="B8" s="216"/>
      <c r="C8" s="216"/>
      <c r="D8" s="216"/>
      <c r="E8" s="216"/>
      <c r="F8" s="216"/>
      <c r="G8" s="216"/>
      <c r="H8" s="216"/>
      <c r="I8" s="216"/>
    </row>
    <row r="9" spans="1:9" ht="13.8" thickBot="1">
      <c r="A9" s="137"/>
      <c r="B9" s="137"/>
      <c r="C9" s="137"/>
      <c r="D9" s="137"/>
      <c r="E9" s="137"/>
      <c r="F9" s="137"/>
      <c r="G9" s="137"/>
      <c r="H9" s="137"/>
    </row>
    <row r="10" spans="1:9">
      <c r="A10" s="138" t="s">
        <v>0</v>
      </c>
      <c r="B10" s="139" t="s">
        <v>23</v>
      </c>
      <c r="C10" s="140" t="s">
        <v>24</v>
      </c>
      <c r="D10" s="139" t="s">
        <v>311</v>
      </c>
      <c r="E10" s="139">
        <v>1</v>
      </c>
      <c r="F10" s="139">
        <v>2</v>
      </c>
      <c r="G10" s="139">
        <v>3</v>
      </c>
      <c r="H10" s="139">
        <v>4</v>
      </c>
      <c r="I10" s="139">
        <v>5</v>
      </c>
    </row>
    <row r="11" spans="1:9">
      <c r="A11" s="142"/>
      <c r="B11" s="146"/>
      <c r="C11" s="143"/>
      <c r="D11" s="144"/>
      <c r="E11" s="148"/>
      <c r="F11" s="147"/>
      <c r="G11" s="147"/>
      <c r="H11" s="147"/>
      <c r="I11" s="147"/>
    </row>
    <row r="12" spans="1:9">
      <c r="A12" s="142">
        <v>1</v>
      </c>
      <c r="B12" s="146" t="s">
        <v>25</v>
      </c>
      <c r="C12" s="143">
        <f>'Projeto padrão 110V'!J21</f>
        <v>6244.6639700000005</v>
      </c>
      <c r="D12" s="144">
        <f>C12/$C$45</f>
        <v>9.7788103090273477E-3</v>
      </c>
      <c r="E12" s="178">
        <v>0.6</v>
      </c>
      <c r="F12" s="145">
        <v>0.4</v>
      </c>
      <c r="G12" s="172"/>
      <c r="H12" s="172"/>
      <c r="I12" s="172"/>
    </row>
    <row r="13" spans="1:9">
      <c r="A13" s="142"/>
      <c r="B13" s="146"/>
      <c r="C13" s="143"/>
      <c r="D13" s="144"/>
      <c r="E13" s="173">
        <f>C12*E12</f>
        <v>3746.7983819999999</v>
      </c>
      <c r="F13" s="174">
        <f>C12*F12</f>
        <v>2497.8655880000006</v>
      </c>
      <c r="G13" s="174"/>
      <c r="H13" s="174"/>
      <c r="I13" s="174"/>
    </row>
    <row r="14" spans="1:9">
      <c r="A14" s="142">
        <v>2</v>
      </c>
      <c r="B14" s="146" t="s">
        <v>49</v>
      </c>
      <c r="C14" s="143">
        <f>'Projeto padrão 110V'!J25</f>
        <v>6155.3464000000004</v>
      </c>
      <c r="D14" s="144">
        <f>C14/$C$45</f>
        <v>9.6389437640075886E-3</v>
      </c>
      <c r="E14" s="178">
        <v>0.3</v>
      </c>
      <c r="F14" s="145">
        <v>0.5</v>
      </c>
      <c r="G14" s="145">
        <v>0.2</v>
      </c>
      <c r="H14" s="172"/>
      <c r="I14" s="172"/>
    </row>
    <row r="15" spans="1:9">
      <c r="A15" s="142"/>
      <c r="B15" s="146"/>
      <c r="C15" s="143"/>
      <c r="D15" s="144"/>
      <c r="E15" s="173">
        <f>C14*E14</f>
        <v>1846.60392</v>
      </c>
      <c r="F15" s="174">
        <f>F14*C14</f>
        <v>3077.6732000000002</v>
      </c>
      <c r="G15" s="174">
        <f>G14*C14</f>
        <v>1231.0692800000002</v>
      </c>
      <c r="H15" s="174"/>
      <c r="I15" s="174"/>
    </row>
    <row r="16" spans="1:9">
      <c r="A16" s="142">
        <v>3</v>
      </c>
      <c r="B16" s="146" t="s">
        <v>4</v>
      </c>
      <c r="C16" s="143">
        <f>'Projeto padrão 110V'!J56</f>
        <v>166042.09519999998</v>
      </c>
      <c r="D16" s="144">
        <f>C16/$C$45</f>
        <v>0.26001305435723227</v>
      </c>
      <c r="E16" s="175"/>
      <c r="F16" s="178">
        <v>0.3</v>
      </c>
      <c r="G16" s="145">
        <v>0.3</v>
      </c>
      <c r="H16" s="145">
        <v>0.4</v>
      </c>
      <c r="I16" s="172"/>
    </row>
    <row r="17" spans="1:9">
      <c r="A17" s="142"/>
      <c r="B17" s="146"/>
      <c r="C17" s="143"/>
      <c r="D17" s="144"/>
      <c r="E17" s="175"/>
      <c r="F17" s="174">
        <f>F16*C16</f>
        <v>49812.62855999999</v>
      </c>
      <c r="G17" s="174">
        <f>G16*C16</f>
        <v>49812.62855999999</v>
      </c>
      <c r="H17" s="174">
        <f>C16*H16</f>
        <v>66416.838080000001</v>
      </c>
      <c r="I17" s="174"/>
    </row>
    <row r="18" spans="1:9">
      <c r="A18" s="142">
        <v>4</v>
      </c>
      <c r="B18" s="146" t="s">
        <v>51</v>
      </c>
      <c r="C18" s="143">
        <f>'Projeto padrão 110V'!J67</f>
        <v>153753.64630000002</v>
      </c>
      <c r="D18" s="144">
        <f>C18/$C$45</f>
        <v>0.24076999958878245</v>
      </c>
      <c r="E18" s="178">
        <v>0.5</v>
      </c>
      <c r="F18" s="145">
        <v>0.5</v>
      </c>
      <c r="G18" s="172"/>
      <c r="H18" s="172"/>
      <c r="I18" s="172"/>
    </row>
    <row r="19" spans="1:9">
      <c r="A19" s="142"/>
      <c r="B19" s="146"/>
      <c r="C19" s="143"/>
      <c r="D19" s="144"/>
      <c r="E19" s="174">
        <f>C18*E18</f>
        <v>76876.823150000011</v>
      </c>
      <c r="F19" s="174">
        <f>C18*F18</f>
        <v>76876.823150000011</v>
      </c>
      <c r="G19" s="172"/>
      <c r="H19" s="172"/>
      <c r="I19" s="172"/>
    </row>
    <row r="20" spans="1:9">
      <c r="A20" s="142">
        <v>5</v>
      </c>
      <c r="B20" s="146" t="s">
        <v>52</v>
      </c>
      <c r="C20" s="143">
        <f>'Projeto padrão 110V'!J76</f>
        <v>52969.78</v>
      </c>
      <c r="D20" s="144">
        <f>C20/$C$45</f>
        <v>8.294784686883809E-2</v>
      </c>
      <c r="E20" s="171"/>
      <c r="F20" s="145">
        <v>0.3</v>
      </c>
      <c r="G20" s="145">
        <v>0.3</v>
      </c>
      <c r="H20" s="145">
        <v>0.4</v>
      </c>
      <c r="I20" s="172"/>
    </row>
    <row r="21" spans="1:9">
      <c r="A21" s="142"/>
      <c r="B21" s="146"/>
      <c r="C21" s="143"/>
      <c r="D21" s="144"/>
      <c r="E21" s="174"/>
      <c r="F21" s="180">
        <f>C20*F20</f>
        <v>15890.933999999999</v>
      </c>
      <c r="G21" s="174">
        <f>C20*G20</f>
        <v>15890.933999999999</v>
      </c>
      <c r="H21" s="174">
        <f>C20*H20</f>
        <v>21187.912</v>
      </c>
      <c r="I21" s="174"/>
    </row>
    <row r="22" spans="1:9">
      <c r="A22" s="142">
        <v>6</v>
      </c>
      <c r="B22" s="146" t="s">
        <v>55</v>
      </c>
      <c r="C22" s="143">
        <f>'Projeto padrão 110V'!J92</f>
        <v>53270.182599999993</v>
      </c>
      <c r="D22" s="144">
        <f>C22/$C$45</f>
        <v>8.341826129879798E-2</v>
      </c>
      <c r="E22" s="171"/>
      <c r="F22" s="145">
        <v>0.3</v>
      </c>
      <c r="G22" s="145">
        <v>0.3</v>
      </c>
      <c r="H22" s="145">
        <v>0.4</v>
      </c>
      <c r="I22" s="172"/>
    </row>
    <row r="23" spans="1:9">
      <c r="A23" s="142"/>
      <c r="B23" s="146"/>
      <c r="C23" s="143"/>
      <c r="D23" s="144"/>
      <c r="E23" s="174"/>
      <c r="F23" s="180">
        <f>C22*F22</f>
        <v>15981.054779999997</v>
      </c>
      <c r="G23" s="174">
        <f>G22*C22</f>
        <v>15981.054779999997</v>
      </c>
      <c r="H23" s="174">
        <f>C22*H22</f>
        <v>21308.073039999999</v>
      </c>
      <c r="I23" s="174"/>
    </row>
    <row r="24" spans="1:9">
      <c r="A24" s="142">
        <v>7</v>
      </c>
      <c r="B24" s="146" t="s">
        <v>6</v>
      </c>
      <c r="C24" s="143">
        <f>'Projeto padrão 110V'!J102</f>
        <v>41523.1011</v>
      </c>
      <c r="D24" s="144">
        <f>C24/$C$45</f>
        <v>6.502295896947434E-2</v>
      </c>
      <c r="E24" s="175"/>
      <c r="F24" s="171"/>
      <c r="G24" s="171"/>
      <c r="H24" s="145">
        <v>0.5</v>
      </c>
      <c r="I24" s="145">
        <v>0.5</v>
      </c>
    </row>
    <row r="25" spans="1:9">
      <c r="A25" s="142"/>
      <c r="B25" s="146"/>
      <c r="C25" s="143"/>
      <c r="D25" s="144"/>
      <c r="E25" s="175"/>
      <c r="F25" s="173"/>
      <c r="G25" s="173"/>
      <c r="H25" s="173">
        <f>C24*H24</f>
        <v>20761.55055</v>
      </c>
      <c r="I25" s="173">
        <f>C24*I24</f>
        <v>20761.55055</v>
      </c>
    </row>
    <row r="26" spans="1:9">
      <c r="A26" s="142">
        <v>8</v>
      </c>
      <c r="B26" s="146" t="s">
        <v>312</v>
      </c>
      <c r="C26" s="143">
        <f>'Projeto padrão 110V'!J132</f>
        <v>27432.91</v>
      </c>
      <c r="D26" s="144">
        <f>C26/$C$45</f>
        <v>4.2958472129705223E-2</v>
      </c>
      <c r="E26" s="178">
        <v>0.3</v>
      </c>
      <c r="F26" s="178">
        <v>0.4</v>
      </c>
      <c r="G26" s="145">
        <v>0.3</v>
      </c>
      <c r="H26" s="172"/>
      <c r="I26" s="172"/>
    </row>
    <row r="27" spans="1:9">
      <c r="A27" s="142"/>
      <c r="B27" s="146"/>
      <c r="C27" s="143"/>
      <c r="D27" s="144"/>
      <c r="E27" s="173">
        <f>C26*E26</f>
        <v>8229.8729999999996</v>
      </c>
      <c r="F27" s="173">
        <f>C26*F26</f>
        <v>10973.164000000001</v>
      </c>
      <c r="G27" s="173">
        <f>G26*C26</f>
        <v>8229.8729999999996</v>
      </c>
      <c r="H27" s="173"/>
      <c r="I27" s="173"/>
    </row>
    <row r="28" spans="1:9">
      <c r="A28" s="142">
        <v>9</v>
      </c>
      <c r="B28" s="146" t="s">
        <v>313</v>
      </c>
      <c r="C28" s="143">
        <f>'Projeto padrão 110V'!J147</f>
        <v>12734.985600000002</v>
      </c>
      <c r="D28" s="144">
        <f>C28/$C$45</f>
        <v>1.9942307395380127E-2</v>
      </c>
      <c r="E28" s="178">
        <v>0.5</v>
      </c>
      <c r="F28" s="145">
        <v>0.5</v>
      </c>
      <c r="G28" s="172"/>
      <c r="H28" s="172"/>
      <c r="I28" s="172"/>
    </row>
    <row r="29" spans="1:9">
      <c r="A29" s="142"/>
      <c r="B29" s="146"/>
      <c r="C29" s="143"/>
      <c r="D29" s="144"/>
      <c r="E29" s="173">
        <f>C28*E28</f>
        <v>6367.4928000000009</v>
      </c>
      <c r="F29" s="173">
        <f>F28*C28</f>
        <v>6367.4928000000009</v>
      </c>
      <c r="G29" s="173"/>
      <c r="H29" s="173"/>
      <c r="I29" s="173"/>
    </row>
    <row r="30" spans="1:9">
      <c r="A30" s="142">
        <v>10</v>
      </c>
      <c r="B30" s="146" t="s">
        <v>3</v>
      </c>
      <c r="C30" s="143">
        <f>'Projeto padrão 110V'!J166</f>
        <v>14487.060000000005</v>
      </c>
      <c r="D30" s="144">
        <f>C30/$C$45</f>
        <v>2.2685962344183231E-2</v>
      </c>
      <c r="E30" s="175"/>
      <c r="F30" s="171"/>
      <c r="G30" s="179">
        <v>0.5</v>
      </c>
      <c r="H30" s="145">
        <v>0.5</v>
      </c>
      <c r="I30" s="172"/>
    </row>
    <row r="31" spans="1:9">
      <c r="A31" s="142"/>
      <c r="B31" s="146"/>
      <c r="C31" s="143"/>
      <c r="D31" s="144"/>
      <c r="E31" s="175"/>
      <c r="F31" s="173"/>
      <c r="G31" s="173">
        <f>C30*G30</f>
        <v>7243.5300000000025</v>
      </c>
      <c r="H31" s="173">
        <f>C30*H30</f>
        <v>7243.5300000000025</v>
      </c>
      <c r="I31" s="173"/>
    </row>
    <row r="32" spans="1:9">
      <c r="A32" s="142">
        <v>11</v>
      </c>
      <c r="B32" s="146" t="s">
        <v>314</v>
      </c>
      <c r="C32" s="143">
        <f>'Projeto padrão 110V'!J175</f>
        <v>821.95260000000007</v>
      </c>
      <c r="D32" s="144">
        <f>C32/$C$45</f>
        <v>1.2871338789446234E-3</v>
      </c>
      <c r="E32" s="175"/>
      <c r="F32" s="171"/>
      <c r="G32" s="145">
        <v>0.5</v>
      </c>
      <c r="H32" s="145">
        <v>0.5</v>
      </c>
      <c r="I32" s="172"/>
    </row>
    <row r="33" spans="1:9">
      <c r="A33" s="142"/>
      <c r="B33" s="146"/>
      <c r="C33" s="143"/>
      <c r="D33" s="144"/>
      <c r="E33" s="175"/>
      <c r="F33" s="173"/>
      <c r="G33" s="173">
        <f>C32*G32</f>
        <v>410.97630000000004</v>
      </c>
      <c r="H33" s="173">
        <f>C32*H32</f>
        <v>410.97630000000004</v>
      </c>
      <c r="I33" s="173"/>
    </row>
    <row r="34" spans="1:9">
      <c r="A34" s="142">
        <v>12</v>
      </c>
      <c r="B34" s="146" t="s">
        <v>75</v>
      </c>
      <c r="C34" s="143">
        <f>'Projeto padrão 110V'!J184</f>
        <v>7167.7099999999991</v>
      </c>
      <c r="D34" s="144">
        <f>C34/$C$45</f>
        <v>1.1224251100915267E-2</v>
      </c>
      <c r="E34" s="175"/>
      <c r="F34" s="175"/>
      <c r="G34" s="183"/>
      <c r="H34" s="172"/>
      <c r="I34" s="178">
        <v>1</v>
      </c>
    </row>
    <row r="35" spans="1:9">
      <c r="A35" s="142"/>
      <c r="B35" s="146"/>
      <c r="C35" s="143"/>
      <c r="D35" s="144"/>
      <c r="E35" s="175"/>
      <c r="F35" s="174"/>
      <c r="G35" s="182"/>
      <c r="H35" s="174"/>
      <c r="I35" s="174">
        <f>C34*I34</f>
        <v>7167.7099999999991</v>
      </c>
    </row>
    <row r="36" spans="1:9">
      <c r="A36" s="142">
        <v>13</v>
      </c>
      <c r="B36" s="146" t="s">
        <v>315</v>
      </c>
      <c r="C36" s="143">
        <f>'Projeto padrão 110V'!J244</f>
        <v>80417.31200000002</v>
      </c>
      <c r="D36" s="144">
        <f>C36/$C$45</f>
        <v>0.12592921626972167</v>
      </c>
      <c r="E36" s="175"/>
      <c r="F36" s="145">
        <v>0.3</v>
      </c>
      <c r="G36" s="145">
        <v>0.5</v>
      </c>
      <c r="H36" s="145">
        <v>0.2</v>
      </c>
      <c r="I36" s="172"/>
    </row>
    <row r="37" spans="1:9">
      <c r="A37" s="142"/>
      <c r="B37" s="146"/>
      <c r="C37" s="143"/>
      <c r="D37" s="144"/>
      <c r="E37" s="175"/>
      <c r="F37" s="174">
        <f>C36*F36</f>
        <v>24125.193600000006</v>
      </c>
      <c r="G37" s="174">
        <f>G36*C36</f>
        <v>40208.65600000001</v>
      </c>
      <c r="H37" s="174">
        <f>C36*H36</f>
        <v>16083.462400000004</v>
      </c>
      <c r="I37" s="174"/>
    </row>
    <row r="38" spans="1:9">
      <c r="A38" s="142">
        <v>14</v>
      </c>
      <c r="B38" s="146" t="s">
        <v>67</v>
      </c>
      <c r="C38" s="143">
        <f>'Projeto padrão 110V'!J251</f>
        <v>3309.14</v>
      </c>
      <c r="D38" s="144">
        <f>C38/$C$45</f>
        <v>5.1819365303678224E-3</v>
      </c>
      <c r="E38" s="172"/>
      <c r="F38" s="172"/>
      <c r="G38" s="172"/>
      <c r="H38" s="145">
        <v>0.5</v>
      </c>
      <c r="I38" s="145">
        <v>0.5</v>
      </c>
    </row>
    <row r="39" spans="1:9">
      <c r="A39" s="142"/>
      <c r="B39" s="146"/>
      <c r="C39" s="143"/>
      <c r="D39" s="144"/>
      <c r="E39" s="173"/>
      <c r="F39" s="173">
        <f>F38*C38</f>
        <v>0</v>
      </c>
      <c r="G39" s="173"/>
      <c r="H39" s="173">
        <f>C38*H38</f>
        <v>1654.57</v>
      </c>
      <c r="I39" s="174">
        <f>C38*I38</f>
        <v>1654.57</v>
      </c>
    </row>
    <row r="40" spans="1:9">
      <c r="A40" s="142">
        <v>15</v>
      </c>
      <c r="B40" s="141" t="s">
        <v>72</v>
      </c>
      <c r="C40" s="143">
        <f>'Projeto padrão 110V'!J257</f>
        <v>8454.6108000000004</v>
      </c>
      <c r="D40" s="144">
        <f>C40/$C$45</f>
        <v>1.3239469032607361E-2</v>
      </c>
      <c r="E40" s="175"/>
      <c r="F40" s="172"/>
      <c r="G40" s="172"/>
      <c r="H40" s="172"/>
      <c r="I40" s="145">
        <v>1</v>
      </c>
    </row>
    <row r="41" spans="1:9">
      <c r="A41" s="142"/>
      <c r="B41" s="141"/>
      <c r="C41" s="143"/>
      <c r="D41" s="144"/>
      <c r="E41" s="175"/>
      <c r="F41" s="174"/>
      <c r="G41" s="173"/>
      <c r="H41" s="174"/>
      <c r="I41" s="174">
        <f>C40*I40</f>
        <v>8454.6108000000004</v>
      </c>
    </row>
    <row r="42" spans="1:9">
      <c r="A42" s="142">
        <v>16</v>
      </c>
      <c r="B42" s="141" t="s">
        <v>68</v>
      </c>
      <c r="C42" s="143">
        <f>'Projeto padrão 110V'!J261</f>
        <v>3806.8868000000007</v>
      </c>
      <c r="D42" s="144">
        <f>C42/$C$45</f>
        <v>5.9613814392546309E-3</v>
      </c>
      <c r="E42" s="175"/>
      <c r="F42" s="174"/>
      <c r="G42" s="171"/>
      <c r="H42" s="174"/>
      <c r="I42" s="178">
        <v>1</v>
      </c>
    </row>
    <row r="43" spans="1:9" ht="13.8" thickBot="1">
      <c r="A43" s="149"/>
      <c r="B43" s="150"/>
      <c r="C43" s="151"/>
      <c r="D43" s="152"/>
      <c r="E43" s="176"/>
      <c r="F43" s="177"/>
      <c r="G43" s="181"/>
      <c r="H43" s="177"/>
      <c r="I43" s="177">
        <f>C42*I42</f>
        <v>3806.8868000000007</v>
      </c>
    </row>
    <row r="44" spans="1:9" ht="13.8" thickBot="1">
      <c r="A44" s="137"/>
      <c r="B44" s="137"/>
      <c r="C44" s="153"/>
      <c r="D44" s="137"/>
      <c r="E44" s="137"/>
      <c r="F44" s="137"/>
      <c r="G44" s="137"/>
      <c r="H44" s="137"/>
    </row>
    <row r="45" spans="1:9" ht="13.8" thickBot="1">
      <c r="A45" s="217" t="s">
        <v>316</v>
      </c>
      <c r="B45" s="218"/>
      <c r="C45" s="154">
        <f>ROUNDDOWN(C12+C14+C16+C18+C20+C22+C24+C26+C28+C30+C32+C34+C36+C38+C40+C42,2)</f>
        <v>638591.38</v>
      </c>
      <c r="D45" s="155">
        <f>SUM(D11:D43)</f>
        <v>1.00000000527724</v>
      </c>
      <c r="E45" s="156">
        <f>E11+E13+E19+E35+E37+E41+E43+E15+E17+E21+E23+E25+E27+E29+E31+E33+E39</f>
        <v>97067.591252000013</v>
      </c>
      <c r="F45" s="156">
        <f>F11+F13+F19+F35+F37+F41+F43+F15+F17+F21+F23+F25+F27+F29+F31+F33+F39</f>
        <v>205602.82967800004</v>
      </c>
      <c r="G45" s="156">
        <f>G11+G13+G19+G35+G37+G41+G43+G15+G17+G21+G23+G25+G27+G29+G31+G33+G39</f>
        <v>139008.72191999998</v>
      </c>
      <c r="H45" s="156">
        <f>H11+H13+H19+H35+H37+H41+H43+H15+H17+H21+H23+H25+H27+H29+H31+H33+H39</f>
        <v>155066.91237000003</v>
      </c>
      <c r="I45" s="156">
        <f>I11+I13+I19+I35+I37+I41+I43+I15+I17+I21+I23+I25+I27+I29+I31+I33+I39</f>
        <v>41845.328150000001</v>
      </c>
    </row>
    <row r="46" spans="1:9" ht="13.8" thickBot="1">
      <c r="A46" s="137"/>
      <c r="B46" s="137"/>
      <c r="C46" s="153"/>
      <c r="D46" s="137"/>
      <c r="E46" s="157">
        <f t="shared" ref="E46:I46" si="0">E45/$C$45</f>
        <v>0.15200266444561156</v>
      </c>
      <c r="F46" s="158">
        <f t="shared" si="0"/>
        <v>0.32196305198795516</v>
      </c>
      <c r="G46" s="158">
        <f t="shared" si="0"/>
        <v>0.21768023539559833</v>
      </c>
      <c r="H46" s="158">
        <f t="shared" si="0"/>
        <v>0.24282650412537676</v>
      </c>
      <c r="I46" s="158">
        <f t="shared" si="0"/>
        <v>6.5527549322698345E-2</v>
      </c>
    </row>
    <row r="47" spans="1:9" ht="13.8" thickBot="1">
      <c r="A47" s="137"/>
      <c r="B47" s="137"/>
      <c r="C47" s="153"/>
      <c r="D47" s="137"/>
      <c r="E47" s="159">
        <f t="shared" ref="E47:I47" si="1">D47+E46</f>
        <v>0.15200266444561156</v>
      </c>
      <c r="F47" s="160">
        <f t="shared" si="1"/>
        <v>0.47396571643356672</v>
      </c>
      <c r="G47" s="160">
        <f t="shared" si="1"/>
        <v>0.69164595182916511</v>
      </c>
      <c r="H47" s="160">
        <f t="shared" si="1"/>
        <v>0.93447245595454187</v>
      </c>
      <c r="I47" s="160">
        <f t="shared" si="1"/>
        <v>1.0000000052772402</v>
      </c>
    </row>
  </sheetData>
  <mergeCells count="3">
    <mergeCell ref="A1:I2"/>
    <mergeCell ref="A8:I8"/>
    <mergeCell ref="A45:B45"/>
  </mergeCells>
  <pageMargins left="0.511811024" right="0.511811024" top="0.78740157499999996" bottom="0.78740157499999996" header="0.31496062000000002" footer="0.31496062000000002"/>
  <pageSetup paperSize="9" scale="42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Projeto padrão 110V</vt:lpstr>
      <vt:lpstr>cronograma</vt:lpstr>
      <vt:lpstr>'Projeto padrão 110V'!Area_de_impressao</vt:lpstr>
      <vt:lpstr>'Projeto padrão 110V'!Titulos_de_impressao</vt:lpstr>
    </vt:vector>
  </TitlesOfParts>
  <Company>PNUD/BRA/00/027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willamy.dias</dc:creator>
  <cp:lastModifiedBy>Elio Mezine Junior</cp:lastModifiedBy>
  <cp:lastPrinted>2016-12-15T16:54:33Z</cp:lastPrinted>
  <dcterms:created xsi:type="dcterms:W3CDTF">2005-05-06T14:48:20Z</dcterms:created>
  <dcterms:modified xsi:type="dcterms:W3CDTF">2018-05-20T22:50:02Z</dcterms:modified>
</cp:coreProperties>
</file>